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3016" windowHeight="11088"/>
  </bookViews>
  <sheets>
    <sheet name="Rekapitulace stavby" sheetId="1" r:id="rId1"/>
    <sheet name="1. - SO 1 -  PK - dilatač..." sheetId="2" r:id="rId2"/>
    <sheet name="VON.01 - Vedlejší a ostat..." sheetId="3" r:id="rId3"/>
  </sheets>
  <definedNames>
    <definedName name="_xlnm._FilterDatabase" localSheetId="1" hidden="1">'1. - SO 1 -  PK - dilatač...'!$C$86:$K$218</definedName>
    <definedName name="_xlnm._FilterDatabase" localSheetId="2" hidden="1">'VON.01 - Vedlejší a ostat...'!$C$79:$K$117</definedName>
    <definedName name="_xlnm.Print_Titles" localSheetId="1">'1. - SO 1 -  PK - dilatač...'!$86:$86</definedName>
    <definedName name="_xlnm.Print_Titles" localSheetId="0">'Rekapitulace stavby'!$49:$49</definedName>
    <definedName name="_xlnm.Print_Titles" localSheetId="2">'VON.01 - Vedlejší a ostat...'!$79:$79</definedName>
    <definedName name="_xlnm.Print_Area" localSheetId="1">'1. - SO 1 -  PK - dilatač...'!$C$4:$J$36,'1. - SO 1 -  PK - dilatač...'!$C$42:$J$68,'1. - SO 1 -  PK - dilatač...'!$C$74:$K$218</definedName>
    <definedName name="_xlnm.Print_Area" localSheetId="0">'Rekapitulace stavby'!$D$4:$AO$33,'Rekapitulace stavby'!$C$39:$AQ$54</definedName>
    <definedName name="_xlnm.Print_Area" localSheetId="2">'VON.01 - Vedlejší a ostat...'!$C$4:$J$36,'VON.01 - Vedlejší a ostat...'!$C$42:$J$61,'VON.01 - Vedlejší a ostat...'!$C$67:$K$117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115" i="3"/>
  <c r="BH115" i="3"/>
  <c r="BF115" i="3"/>
  <c r="BE115" i="3"/>
  <c r="T115" i="3"/>
  <c r="R115" i="3"/>
  <c r="P115" i="3"/>
  <c r="BK115" i="3"/>
  <c r="J115" i="3"/>
  <c r="BG115" i="3" s="1"/>
  <c r="BI112" i="3"/>
  <c r="BH112" i="3"/>
  <c r="BF112" i="3"/>
  <c r="BE112" i="3"/>
  <c r="T112" i="3"/>
  <c r="R112" i="3"/>
  <c r="P112" i="3"/>
  <c r="BK112" i="3"/>
  <c r="J112" i="3"/>
  <c r="BG112" i="3" s="1"/>
  <c r="BI111" i="3"/>
  <c r="BH111" i="3"/>
  <c r="BF111" i="3"/>
  <c r="BE111" i="3"/>
  <c r="T111" i="3"/>
  <c r="R111" i="3"/>
  <c r="P111" i="3"/>
  <c r="BK111" i="3"/>
  <c r="J111" i="3"/>
  <c r="BG111" i="3" s="1"/>
  <c r="BI108" i="3"/>
  <c r="BH108" i="3"/>
  <c r="BG108" i="3"/>
  <c r="BF108" i="3"/>
  <c r="BE108" i="3"/>
  <c r="T108" i="3"/>
  <c r="R108" i="3"/>
  <c r="P108" i="3"/>
  <c r="BK108" i="3"/>
  <c r="J108" i="3"/>
  <c r="BI105" i="3"/>
  <c r="BH105" i="3"/>
  <c r="BF105" i="3"/>
  <c r="BE105" i="3"/>
  <c r="T105" i="3"/>
  <c r="R105" i="3"/>
  <c r="P105" i="3"/>
  <c r="BK105" i="3"/>
  <c r="J105" i="3"/>
  <c r="BG105" i="3" s="1"/>
  <c r="BI102" i="3"/>
  <c r="BH102" i="3"/>
  <c r="BG102" i="3"/>
  <c r="BF102" i="3"/>
  <c r="BE102" i="3"/>
  <c r="T102" i="3"/>
  <c r="R102" i="3"/>
  <c r="P102" i="3"/>
  <c r="BK102" i="3"/>
  <c r="J102" i="3"/>
  <c r="BI99" i="3"/>
  <c r="BH99" i="3"/>
  <c r="BF99" i="3"/>
  <c r="BE99" i="3"/>
  <c r="T99" i="3"/>
  <c r="T98" i="3" s="1"/>
  <c r="R99" i="3"/>
  <c r="R98" i="3" s="1"/>
  <c r="P99" i="3"/>
  <c r="P98" i="3" s="1"/>
  <c r="BK99" i="3"/>
  <c r="BK98" i="3" s="1"/>
  <c r="J98" i="3" s="1"/>
  <c r="J60" i="3" s="1"/>
  <c r="J99" i="3"/>
  <c r="BG99" i="3" s="1"/>
  <c r="BI95" i="3"/>
  <c r="BH95" i="3"/>
  <c r="BG95" i="3"/>
  <c r="BF95" i="3"/>
  <c r="BE95" i="3"/>
  <c r="T95" i="3"/>
  <c r="T94" i="3" s="1"/>
  <c r="R95" i="3"/>
  <c r="R94" i="3" s="1"/>
  <c r="P95" i="3"/>
  <c r="P94" i="3" s="1"/>
  <c r="BK95" i="3"/>
  <c r="BK94" i="3" s="1"/>
  <c r="J94" i="3" s="1"/>
  <c r="J59" i="3" s="1"/>
  <c r="J95" i="3"/>
  <c r="BI90" i="3"/>
  <c r="BH90" i="3"/>
  <c r="BG90" i="3"/>
  <c r="BF90" i="3"/>
  <c r="BE90" i="3"/>
  <c r="T90" i="3"/>
  <c r="R90" i="3"/>
  <c r="P90" i="3"/>
  <c r="BK90" i="3"/>
  <c r="J90" i="3"/>
  <c r="BI83" i="3"/>
  <c r="F34" i="3" s="1"/>
  <c r="BD53" i="1" s="1"/>
  <c r="BH83" i="3"/>
  <c r="F33" i="3" s="1"/>
  <c r="BC53" i="1" s="1"/>
  <c r="BF83" i="3"/>
  <c r="J31" i="3" s="1"/>
  <c r="AW53" i="1" s="1"/>
  <c r="BE83" i="3"/>
  <c r="F30" i="3" s="1"/>
  <c r="AZ53" i="1" s="1"/>
  <c r="T83" i="3"/>
  <c r="T82" i="3" s="1"/>
  <c r="R83" i="3"/>
  <c r="R82" i="3" s="1"/>
  <c r="R81" i="3" s="1"/>
  <c r="R80" i="3" s="1"/>
  <c r="P83" i="3"/>
  <c r="P82" i="3" s="1"/>
  <c r="BK83" i="3"/>
  <c r="BK82" i="3" s="1"/>
  <c r="J83" i="3"/>
  <c r="BG83" i="3" s="1"/>
  <c r="J76" i="3"/>
  <c r="F76" i="3"/>
  <c r="F74" i="3"/>
  <c r="E72" i="3"/>
  <c r="J51" i="3"/>
  <c r="F51" i="3"/>
  <c r="F49" i="3"/>
  <c r="E47" i="3"/>
  <c r="E45" i="3"/>
  <c r="J18" i="3"/>
  <c r="E18" i="3"/>
  <c r="F52" i="3" s="1"/>
  <c r="J17" i="3"/>
  <c r="J12" i="3"/>
  <c r="J74" i="3" s="1"/>
  <c r="E7" i="3"/>
  <c r="E70" i="3" s="1"/>
  <c r="AY52" i="1"/>
  <c r="AX52" i="1"/>
  <c r="BI218" i="2"/>
  <c r="BH218" i="2"/>
  <c r="BF218" i="2"/>
  <c r="BE218" i="2"/>
  <c r="T218" i="2"/>
  <c r="R218" i="2"/>
  <c r="P218" i="2"/>
  <c r="BK218" i="2"/>
  <c r="J218" i="2"/>
  <c r="BG218" i="2" s="1"/>
  <c r="BI212" i="2"/>
  <c r="BH212" i="2"/>
  <c r="BG212" i="2"/>
  <c r="BF212" i="2"/>
  <c r="BE212" i="2"/>
  <c r="T212" i="2"/>
  <c r="R212" i="2"/>
  <c r="P212" i="2"/>
  <c r="BK212" i="2"/>
  <c r="J212" i="2"/>
  <c r="BI209" i="2"/>
  <c r="BH209" i="2"/>
  <c r="BF209" i="2"/>
  <c r="BE209" i="2"/>
  <c r="T209" i="2"/>
  <c r="R209" i="2"/>
  <c r="P209" i="2"/>
  <c r="BK209" i="2"/>
  <c r="J209" i="2"/>
  <c r="BG209" i="2" s="1"/>
  <c r="BI206" i="2"/>
  <c r="BH206" i="2"/>
  <c r="BG206" i="2"/>
  <c r="BF206" i="2"/>
  <c r="BE206" i="2"/>
  <c r="T206" i="2"/>
  <c r="T205" i="2" s="1"/>
  <c r="R206" i="2"/>
  <c r="R205" i="2" s="1"/>
  <c r="P206" i="2"/>
  <c r="P205" i="2" s="1"/>
  <c r="BK206" i="2"/>
  <c r="BK205" i="2" s="1"/>
  <c r="J205" i="2" s="1"/>
  <c r="J67" i="2" s="1"/>
  <c r="J206" i="2"/>
  <c r="BI198" i="2"/>
  <c r="BH198" i="2"/>
  <c r="BF198" i="2"/>
  <c r="BE198" i="2"/>
  <c r="T198" i="2"/>
  <c r="R198" i="2"/>
  <c r="P198" i="2"/>
  <c r="BK198" i="2"/>
  <c r="J198" i="2"/>
  <c r="BG198" i="2" s="1"/>
  <c r="BI191" i="2"/>
  <c r="BH191" i="2"/>
  <c r="BG191" i="2"/>
  <c r="BF191" i="2"/>
  <c r="BE191" i="2"/>
  <c r="T191" i="2"/>
  <c r="T190" i="2" s="1"/>
  <c r="T189" i="2" s="1"/>
  <c r="R191" i="2"/>
  <c r="R190" i="2" s="1"/>
  <c r="P191" i="2"/>
  <c r="P190" i="2" s="1"/>
  <c r="BK191" i="2"/>
  <c r="BK190" i="2" s="1"/>
  <c r="J191" i="2"/>
  <c r="BI188" i="2"/>
  <c r="BH188" i="2"/>
  <c r="BG188" i="2"/>
  <c r="BF188" i="2"/>
  <c r="BE188" i="2"/>
  <c r="T188" i="2"/>
  <c r="T187" i="2" s="1"/>
  <c r="R188" i="2"/>
  <c r="R187" i="2" s="1"/>
  <c r="P188" i="2"/>
  <c r="P187" i="2" s="1"/>
  <c r="BK188" i="2"/>
  <c r="BK187" i="2" s="1"/>
  <c r="J187" i="2" s="1"/>
  <c r="J64" i="2" s="1"/>
  <c r="J188" i="2"/>
  <c r="BI183" i="2"/>
  <c r="BH183" i="2"/>
  <c r="BG183" i="2"/>
  <c r="BF183" i="2"/>
  <c r="BE183" i="2"/>
  <c r="T183" i="2"/>
  <c r="T182" i="2" s="1"/>
  <c r="R183" i="2"/>
  <c r="R182" i="2" s="1"/>
  <c r="P183" i="2"/>
  <c r="P182" i="2" s="1"/>
  <c r="BK183" i="2"/>
  <c r="BK182" i="2" s="1"/>
  <c r="J182" i="2" s="1"/>
  <c r="J63" i="2" s="1"/>
  <c r="J183" i="2"/>
  <c r="BI176" i="2"/>
  <c r="BH176" i="2"/>
  <c r="BF176" i="2"/>
  <c r="BE176" i="2"/>
  <c r="T176" i="2"/>
  <c r="R176" i="2"/>
  <c r="P176" i="2"/>
  <c r="BK176" i="2"/>
  <c r="J176" i="2"/>
  <c r="BG176" i="2" s="1"/>
  <c r="BI173" i="2"/>
  <c r="BH173" i="2"/>
  <c r="BG173" i="2"/>
  <c r="BF173" i="2"/>
  <c r="BE173" i="2"/>
  <c r="T173" i="2"/>
  <c r="R173" i="2"/>
  <c r="P173" i="2"/>
  <c r="BK173" i="2"/>
  <c r="J173" i="2"/>
  <c r="BI170" i="2"/>
  <c r="BH170" i="2"/>
  <c r="BG170" i="2"/>
  <c r="BF170" i="2"/>
  <c r="BE170" i="2"/>
  <c r="T170" i="2"/>
  <c r="R170" i="2"/>
  <c r="P170" i="2"/>
  <c r="BK170" i="2"/>
  <c r="J170" i="2"/>
  <c r="BI166" i="2"/>
  <c r="BH166" i="2"/>
  <c r="BG166" i="2"/>
  <c r="BF166" i="2"/>
  <c r="BE166" i="2"/>
  <c r="T166" i="2"/>
  <c r="R166" i="2"/>
  <c r="P166" i="2"/>
  <c r="BK166" i="2"/>
  <c r="J166" i="2"/>
  <c r="BI159" i="2"/>
  <c r="BH159" i="2"/>
  <c r="BG159" i="2"/>
  <c r="BF159" i="2"/>
  <c r="BE159" i="2"/>
  <c r="T159" i="2"/>
  <c r="R159" i="2"/>
  <c r="P159" i="2"/>
  <c r="BK159" i="2"/>
  <c r="J159" i="2"/>
  <c r="BI152" i="2"/>
  <c r="BH152" i="2"/>
  <c r="BG152" i="2"/>
  <c r="BF152" i="2"/>
  <c r="BE152" i="2"/>
  <c r="T152" i="2"/>
  <c r="R152" i="2"/>
  <c r="P152" i="2"/>
  <c r="BK152" i="2"/>
  <c r="J152" i="2"/>
  <c r="BI145" i="2"/>
  <c r="BH145" i="2"/>
  <c r="BG145" i="2"/>
  <c r="BF145" i="2"/>
  <c r="BE145" i="2"/>
  <c r="T145" i="2"/>
  <c r="T144" i="2" s="1"/>
  <c r="R145" i="2"/>
  <c r="R144" i="2" s="1"/>
  <c r="P145" i="2"/>
  <c r="P144" i="2" s="1"/>
  <c r="BK145" i="2"/>
  <c r="BK144" i="2" s="1"/>
  <c r="J144" i="2" s="1"/>
  <c r="J62" i="2" s="1"/>
  <c r="J145" i="2"/>
  <c r="BI141" i="2"/>
  <c r="BH141" i="2"/>
  <c r="BF141" i="2"/>
  <c r="BE141" i="2"/>
  <c r="T141" i="2"/>
  <c r="R141" i="2"/>
  <c r="P141" i="2"/>
  <c r="BK141" i="2"/>
  <c r="J141" i="2"/>
  <c r="BG141" i="2" s="1"/>
  <c r="BI134" i="2"/>
  <c r="BH134" i="2"/>
  <c r="BF134" i="2"/>
  <c r="BE134" i="2"/>
  <c r="T134" i="2"/>
  <c r="R134" i="2"/>
  <c r="P134" i="2"/>
  <c r="BK134" i="2"/>
  <c r="J134" i="2"/>
  <c r="BG134" i="2" s="1"/>
  <c r="BI127" i="2"/>
  <c r="BH127" i="2"/>
  <c r="BF127" i="2"/>
  <c r="BE127" i="2"/>
  <c r="T127" i="2"/>
  <c r="R127" i="2"/>
  <c r="P127" i="2"/>
  <c r="BK127" i="2"/>
  <c r="J127" i="2"/>
  <c r="BG127" i="2" s="1"/>
  <c r="BI117" i="2"/>
  <c r="BH117" i="2"/>
  <c r="BF117" i="2"/>
  <c r="BE117" i="2"/>
  <c r="T117" i="2"/>
  <c r="T116" i="2" s="1"/>
  <c r="R117" i="2"/>
  <c r="R116" i="2" s="1"/>
  <c r="P117" i="2"/>
  <c r="P116" i="2" s="1"/>
  <c r="BK117" i="2"/>
  <c r="BK116" i="2" s="1"/>
  <c r="J116" i="2" s="1"/>
  <c r="J61" i="2" s="1"/>
  <c r="J117" i="2"/>
  <c r="BG117" i="2" s="1"/>
  <c r="BI113" i="2"/>
  <c r="BH113" i="2"/>
  <c r="BF113" i="2"/>
  <c r="BE113" i="2"/>
  <c r="T113" i="2"/>
  <c r="R113" i="2"/>
  <c r="P113" i="2"/>
  <c r="BK113" i="2"/>
  <c r="J113" i="2"/>
  <c r="BG113" i="2" s="1"/>
  <c r="BI112" i="2"/>
  <c r="BH112" i="2"/>
  <c r="BG112" i="2"/>
  <c r="BF112" i="2"/>
  <c r="BE112" i="2"/>
  <c r="T112" i="2"/>
  <c r="R112" i="2"/>
  <c r="P112" i="2"/>
  <c r="BK112" i="2"/>
  <c r="J112" i="2"/>
  <c r="BI109" i="2"/>
  <c r="BH109" i="2"/>
  <c r="BG109" i="2"/>
  <c r="BF109" i="2"/>
  <c r="BE109" i="2"/>
  <c r="T109" i="2"/>
  <c r="R109" i="2"/>
  <c r="P109" i="2"/>
  <c r="BK109" i="2"/>
  <c r="J109" i="2"/>
  <c r="BI104" i="2"/>
  <c r="BH104" i="2"/>
  <c r="BG104" i="2"/>
  <c r="BF104" i="2"/>
  <c r="BE104" i="2"/>
  <c r="T104" i="2"/>
  <c r="T103" i="2" s="1"/>
  <c r="R104" i="2"/>
  <c r="R103" i="2" s="1"/>
  <c r="P104" i="2"/>
  <c r="P103" i="2" s="1"/>
  <c r="BK104" i="2"/>
  <c r="BK103" i="2" s="1"/>
  <c r="J103" i="2" s="1"/>
  <c r="J60" i="2" s="1"/>
  <c r="J104" i="2"/>
  <c r="BI100" i="2"/>
  <c r="BH100" i="2"/>
  <c r="BF100" i="2"/>
  <c r="BE100" i="2"/>
  <c r="T100" i="2"/>
  <c r="T99" i="2" s="1"/>
  <c r="R100" i="2"/>
  <c r="R99" i="2" s="1"/>
  <c r="P100" i="2"/>
  <c r="P99" i="2" s="1"/>
  <c r="BK100" i="2"/>
  <c r="BK99" i="2" s="1"/>
  <c r="J99" i="2" s="1"/>
  <c r="J59" i="2" s="1"/>
  <c r="J100" i="2"/>
  <c r="BG100" i="2" s="1"/>
  <c r="BI96" i="2"/>
  <c r="BH96" i="2"/>
  <c r="BG96" i="2"/>
  <c r="BF96" i="2"/>
  <c r="BE96" i="2"/>
  <c r="T96" i="2"/>
  <c r="R96" i="2"/>
  <c r="P96" i="2"/>
  <c r="BK96" i="2"/>
  <c r="J96" i="2"/>
  <c r="BI93" i="2"/>
  <c r="BH93" i="2"/>
  <c r="BG93" i="2"/>
  <c r="BF93" i="2"/>
  <c r="BE93" i="2"/>
  <c r="T93" i="2"/>
  <c r="R93" i="2"/>
  <c r="P93" i="2"/>
  <c r="BK93" i="2"/>
  <c r="J93" i="2"/>
  <c r="BI90" i="2"/>
  <c r="F34" i="2" s="1"/>
  <c r="BD52" i="1" s="1"/>
  <c r="BH90" i="2"/>
  <c r="F33" i="2" s="1"/>
  <c r="BC52" i="1" s="1"/>
  <c r="BG90" i="2"/>
  <c r="F32" i="2" s="1"/>
  <c r="BB52" i="1" s="1"/>
  <c r="BF90" i="2"/>
  <c r="J31" i="2" s="1"/>
  <c r="AW52" i="1" s="1"/>
  <c r="BE90" i="2"/>
  <c r="F30" i="2" s="1"/>
  <c r="AZ52" i="1" s="1"/>
  <c r="AZ51" i="1" s="1"/>
  <c r="T90" i="2"/>
  <c r="T89" i="2" s="1"/>
  <c r="R90" i="2"/>
  <c r="R89" i="2" s="1"/>
  <c r="R88" i="2" s="1"/>
  <c r="P90" i="2"/>
  <c r="P89" i="2" s="1"/>
  <c r="BK90" i="2"/>
  <c r="BK89" i="2" s="1"/>
  <c r="J90" i="2"/>
  <c r="J83" i="2"/>
  <c r="F83" i="2"/>
  <c r="F81" i="2"/>
  <c r="E79" i="2"/>
  <c r="J51" i="2"/>
  <c r="F51" i="2"/>
  <c r="F49" i="2"/>
  <c r="E47" i="2"/>
  <c r="J18" i="2"/>
  <c r="E18" i="2"/>
  <c r="F52" i="2" s="1"/>
  <c r="J17" i="2"/>
  <c r="J12" i="2"/>
  <c r="J49" i="2" s="1"/>
  <c r="E7" i="2"/>
  <c r="E77" i="2" s="1"/>
  <c r="AS51" i="1"/>
  <c r="L47" i="1"/>
  <c r="AM46" i="1"/>
  <c r="L46" i="1"/>
  <c r="AM44" i="1"/>
  <c r="L44" i="1"/>
  <c r="L42" i="1"/>
  <c r="L41" i="1"/>
  <c r="R87" i="2" l="1"/>
  <c r="T88" i="2"/>
  <c r="T87" i="2" s="1"/>
  <c r="W26" i="1"/>
  <c r="AV51" i="1"/>
  <c r="BC51" i="1"/>
  <c r="J190" i="2"/>
  <c r="J66" i="2" s="1"/>
  <c r="BK189" i="2"/>
  <c r="J189" i="2" s="1"/>
  <c r="J65" i="2" s="1"/>
  <c r="F32" i="3"/>
  <c r="BB53" i="1" s="1"/>
  <c r="BB51" i="1" s="1"/>
  <c r="T81" i="3"/>
  <c r="T80" i="3" s="1"/>
  <c r="J89" i="2"/>
  <c r="J58" i="2" s="1"/>
  <c r="BK88" i="2"/>
  <c r="BD51" i="1"/>
  <c r="W30" i="1" s="1"/>
  <c r="P189" i="2"/>
  <c r="J82" i="3"/>
  <c r="J58" i="3" s="1"/>
  <c r="BK81" i="3"/>
  <c r="P88" i="2"/>
  <c r="P87" i="2" s="1"/>
  <c r="AU52" i="1" s="1"/>
  <c r="AU51" i="1" s="1"/>
  <c r="R189" i="2"/>
  <c r="P81" i="3"/>
  <c r="P80" i="3" s="1"/>
  <c r="AU53" i="1" s="1"/>
  <c r="E45" i="2"/>
  <c r="J30" i="2"/>
  <c r="AV52" i="1" s="1"/>
  <c r="AT52" i="1" s="1"/>
  <c r="J49" i="3"/>
  <c r="J30" i="3"/>
  <c r="AV53" i="1" s="1"/>
  <c r="AT53" i="1" s="1"/>
  <c r="F84" i="2"/>
  <c r="F31" i="2"/>
  <c r="BA52" i="1" s="1"/>
  <c r="BA51" i="1" s="1"/>
  <c r="F31" i="3"/>
  <c r="BA53" i="1" s="1"/>
  <c r="J81" i="2"/>
  <c r="F77" i="3"/>
  <c r="W28" i="1" l="1"/>
  <c r="AX51" i="1"/>
  <c r="BK80" i="3"/>
  <c r="J80" i="3" s="1"/>
  <c r="J81" i="3"/>
  <c r="J57" i="3" s="1"/>
  <c r="AW51" i="1"/>
  <c r="AK27" i="1" s="1"/>
  <c r="W27" i="1"/>
  <c r="BK87" i="2"/>
  <c r="J87" i="2" s="1"/>
  <c r="J88" i="2"/>
  <c r="J57" i="2" s="1"/>
  <c r="AT51" i="1"/>
  <c r="AK26" i="1"/>
  <c r="W29" i="1"/>
  <c r="AY51" i="1"/>
  <c r="J56" i="2" l="1"/>
  <c r="J27" i="2"/>
  <c r="J56" i="3"/>
  <c r="J27" i="3"/>
  <c r="J36" i="2" l="1"/>
  <c r="AG52" i="1"/>
  <c r="AG53" i="1"/>
  <c r="AN53" i="1" s="1"/>
  <c r="J36" i="3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<sst xmlns="http://schemas.openxmlformats.org/spreadsheetml/2006/main" count="2100" uniqueCount="375">
  <si>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</si>
  <si>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</si>
  <si>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</si>
  <si>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</si>
  <si>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</si>
  <si>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</si>
  <si>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</si>
  <si>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{a7899397-488e-4b61-8cb7-0546c60d0e00}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</si>
  <si>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</si>
  <si>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</si>
  <si>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</si>
  <si>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</si>
  <si>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</si>
  <si>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</si>
  <si>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</si>
  <si>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</si>
  <si>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3534vv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</si>
  <si>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</si>
  <si>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</si>
  <si>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VD Veletov, oprava dilatačních spar</t>
  </si>
  <si>
    <t>0,1</t>
  </si>
  <si>
    <t>KSO:</t>
  </si>
  <si>
    <t>832 5</t>
  </si>
  <si>
    <t>CC-CZ:</t>
  </si>
  <si>
    <t>215</t>
  </si>
  <si>
    <t>1</t>
  </si>
  <si>
    <t>Místo:</t>
  </si>
  <si>
    <t>Veletov</t>
  </si>
  <si>
    <t>Datum:</t>
  </si>
  <si>
    <t>25.11.2016</t>
  </si>
  <si>
    <t>10</t>
  </si>
  <si>
    <t>100</t>
  </si>
  <si>
    <t>Zadavatel:</t>
  </si>
  <si>
    <t>IČ:</t>
  </si>
  <si>
    <t/>
  </si>
  <si>
    <t>Povodí Labe, státní podnik, OIČ, Hradec Králové</t>
  </si>
  <si>
    <t>DIČ:</t>
  </si>
  <si>
    <t>Uchazeč:</t>
  </si>
  <si>
    <t>Vyplň údaj</t>
  </si>
  <si>
    <t>Projektant:</t>
  </si>
  <si>
    <t>True</t>
  </si>
  <si>
    <t>Poznámka:</t>
  </si>
  <si>
    <t>Rozpočtováno v CÚ 2016/II_x000D_
Neomezený dálkový přístup k úvodním částem katalogů ÚRS na http:/www.cs-urs.cz._x000D_
Ostatní informace položek ÚRS budou součástí soupisu prací.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</si>
  <si>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</si>
  <si>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</si>
  <si>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</si>
  <si>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</si>
  <si>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</si>
  <si>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</si>
  <si>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</si>
  <si>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</si>
  <si>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</si>
  <si>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</si>
  <si>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</si>
  <si>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</si>
  <si>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</si>
  <si>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</si>
  <si>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</si>
  <si>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</si>
  <si>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</si>
  <si>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</si>
  <si>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</si>
  <si>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</si>
  <si>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</si>
  <si>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</si>
  <si>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</si>
  <si>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</si>
  <si>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</si>
  <si>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</si>
  <si>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</si>
  <si>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</si>
  <si>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</si>
  <si>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</si>
  <si>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</si>
  <si>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</si>
  <si>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</si>
  <si>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</si>
  <si>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</si>
  <si>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</si>
  <si>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</si>
  <si>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</si>
  <si>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</si>
  <si>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</t>
  </si>
  <si>
    <t>SO 1 -  PK - dilatační spáry</t>
  </si>
  <si>
    <t>STA</t>
  </si>
  <si>
    <t>{1d9eb939-8c00-430f-be83-e91d1987baee}</t>
  </si>
  <si>
    <t>2</t>
  </si>
  <si>
    <t>VON.01</t>
  </si>
  <si>
    <t>Vedlejší a ostatní náklady</t>
  </si>
  <si>
    <t>VON</t>
  </si>
  <si>
    <t>{c0b0f449-6e2d-4aa1-8726-473844e66222}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</si>
  <si>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</si>
  <si>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</si>
  <si>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</si>
  <si>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</si>
  <si>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</si>
  <si>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</si>
  <si>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</si>
  <si>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1. - SO 1 -  PK - dilatační spáry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</si>
  <si>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</si>
  <si>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</si>
  <si>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</si>
  <si>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</si>
  <si>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</si>
  <si>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</si>
  <si>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</si>
  <si>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</si>
  <si>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</si>
  <si>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</si>
  <si>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</si>
  <si>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</si>
  <si>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</si>
  <si>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</si>
  <si>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</si>
  <si>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</si>
  <si>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</si>
  <si>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</si>
  <si>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</si>
  <si>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</si>
  <si>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</si>
  <si>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</si>
  <si>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</si>
  <si>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</si>
  <si>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</si>
  <si>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</si>
  <si>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</si>
  <si>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</si>
  <si>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</si>
  <si>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</si>
  <si>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</si>
  <si>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</si>
  <si>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</si>
  <si>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</si>
  <si>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</si>
  <si>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124103101</t>
  </si>
  <si>
    <t>Vykopávky pro koryta vodotečí s přehozením výkopku na vzdálenost do 3 m nebo s naložením na dopravní prostředek v horninách tř. 1 a 2 do 1 000 m3</t>
  </si>
  <si>
    <t>m3</t>
  </si>
  <si>
    <t>CS ÚRS 2016 02</t>
  </si>
  <si>
    <t>4</t>
  </si>
  <si>
    <t>799444742</t>
  </si>
  <si>
    <t>VV</t>
  </si>
  <si>
    <t>"nánosy, viz příloha A., B., D.1"</t>
  </si>
  <si>
    <t>30,0</t>
  </si>
  <si>
    <t>15311111R</t>
  </si>
  <si>
    <t>Příčné řezání podélného pancéřování</t>
  </si>
  <si>
    <t>kus</t>
  </si>
  <si>
    <t>415105794</t>
  </si>
  <si>
    <t>"řezání podélného pancéřování hrany PK (12 ks*0,4 m), viz příloha B., D.1, D.2, D.3"</t>
  </si>
  <si>
    <t>12</t>
  </si>
  <si>
    <t>3</t>
  </si>
  <si>
    <t>171201211R</t>
  </si>
  <si>
    <t>Likvidace odpadu ze sypaniny včetně vodorovné i svislé dopravy, ev. přeložení, uložení a poplatku za uložení</t>
  </si>
  <si>
    <t>t</t>
  </si>
  <si>
    <t>-924519831</t>
  </si>
  <si>
    <t>"materiál z nánosů na skládku, viz příloha A., B., D.1"</t>
  </si>
  <si>
    <t>30,0*1,8</t>
  </si>
  <si>
    <t>Zakládání</t>
  </si>
  <si>
    <t>221111116</t>
  </si>
  <si>
    <t>Vrty přenosnými vrtacími kladivy v hloubce 0 až 10 m průměru do 13 mm úklonu do 180 st. v horninách tř. IV až VI</t>
  </si>
  <si>
    <t>m</t>
  </si>
  <si>
    <t>-1368338554</t>
  </si>
  <si>
    <t>"pro kotvy (744 ks), viz příloha B., D.1, D.4"</t>
  </si>
  <si>
    <t>2*12*31*0,1</t>
  </si>
  <si>
    <t>Svislé a kompletní konstrukce</t>
  </si>
  <si>
    <t>5</t>
  </si>
  <si>
    <t>32132111R</t>
  </si>
  <si>
    <t>Výplň vysokopevnostní maltou R4 s vnitřní výztuží</t>
  </si>
  <si>
    <t>-2106805124</t>
  </si>
  <si>
    <t>"viz příloha B., D.1, D.4"</t>
  </si>
  <si>
    <t>"ztekucená vysokopevnostní malta pro opravu betonu s vnitřním vyztužením (vláknem) včetně dosycení kamenivem 4 - 8 mm (max. 30 % objemové hmotnosti)"</t>
  </si>
  <si>
    <t>"svislé dilatační spáry"</t>
  </si>
  <si>
    <t>2*12*0,022*9,4</t>
  </si>
  <si>
    <t>6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</si>
  <si>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</si>
  <si>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</si>
  <si>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m2</t>
  </si>
  <si>
    <t>-351471854</t>
  </si>
  <si>
    <t>"svislé dilatační spáryy, viz příloha B., D.1, D.4"</t>
  </si>
  <si>
    <t>2*12*0,51</t>
  </si>
  <si>
    <t>7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</si>
  <si>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</si>
  <si>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</si>
  <si>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1093506032</t>
  </si>
  <si>
    <t>8</t>
  </si>
  <si>
    <t>321366112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</si>
  <si>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</si>
  <si>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735979745</t>
  </si>
  <si>
    <t>"svislá výztuž R 14, viz příloha B., D.1, D.4"</t>
  </si>
  <si>
    <t>2*12*9,4*0,00121</t>
  </si>
  <si>
    <t>Úpravy povrchů, podlahy a osazování výplní</t>
  </si>
  <si>
    <t>9</t>
  </si>
  <si>
    <t>628195001</t>
  </si>
  <si>
    <t>Očištění zdiva nebo betonu zdí a valů před započetím oprav ručně</t>
  </si>
  <si>
    <t>1839578382</t>
  </si>
  <si>
    <t>"viz příloha B., D.1, D.4, D.5"</t>
  </si>
  <si>
    <t>"povrch betonu"</t>
  </si>
  <si>
    <t>12*(0,4+0,12+0,12)*9,4</t>
  </si>
  <si>
    <t>"vyčištění zbytku dilatační spáry"</t>
  </si>
  <si>
    <t>12*0,4*9,4</t>
  </si>
  <si>
    <t>"vodorovné dilatační spáry"</t>
  </si>
  <si>
    <t>14,3*0,2</t>
  </si>
  <si>
    <t>Součet</t>
  </si>
  <si>
    <t>624631411R</t>
  </si>
  <si>
    <t>Úprava vnějších spar obvodového pláště z prefabrikovaných dílců vyplnění spáry těsnicím provazcem z pěnového polyetylénu, šířky do 20 mm</t>
  </si>
  <si>
    <t>854217163</t>
  </si>
  <si>
    <t>12*9,4</t>
  </si>
  <si>
    <t>14,3</t>
  </si>
  <si>
    <t>11</t>
  </si>
  <si>
    <t>629992112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</si>
  <si>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</si>
  <si>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-1836656243</t>
  </si>
  <si>
    <t>62999211R</t>
  </si>
  <si>
    <t>Výplň PUR pěnou</t>
  </si>
  <si>
    <t>1293231800</t>
  </si>
  <si>
    <t>"výplň případných kaveren Pur pěnou (práce včetně materiálu), viz příloha B., D.1, D.4, D.5"</t>
  </si>
  <si>
    <t>12*0,2*0,2*9,6</t>
  </si>
  <si>
    <t>Ostatní konstrukce a práce-bourání</t>
  </si>
  <si>
    <t>13</t>
  </si>
  <si>
    <t>919735122</t>
  </si>
  <si>
    <t>Řezání stávajícího betonového krytu nebo podkladu hloubky přes 50 do 100 mm</t>
  </si>
  <si>
    <t>1076016277</t>
  </si>
  <si>
    <t>"svislé dilatační spáry - odřezání betonu u dilatačních spár"</t>
  </si>
  <si>
    <t>2*12*9,4+12*0,4</t>
  </si>
  <si>
    <t>"vodorovné dilatační spáry - proříznutí betonového plata"</t>
  </si>
  <si>
    <t>14</t>
  </si>
  <si>
    <t>938902122</t>
  </si>
  <si>
    <t>Čištění nádrží, ploch dřevěných nebo betonových konstrukcí, potrubí ploch betonových konstrukcí tlakovou vodou</t>
  </si>
  <si>
    <t>67201924</t>
  </si>
  <si>
    <t>"svislé dilatační spáry - povrch betonu a zbytek dilatační spáry, výkaz"</t>
  </si>
  <si>
    <t>117,3</t>
  </si>
  <si>
    <t>"vodorovné dilatační spáry - povrch betonu a zbytek dilatační spáry, výkaz"</t>
  </si>
  <si>
    <t>9389021R</t>
  </si>
  <si>
    <t>Vlhčení ploch betonových konstrukcí vodou</t>
  </si>
  <si>
    <t>-1784102425</t>
  </si>
  <si>
    <t>16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</si>
  <si>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</si>
  <si>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</si>
  <si>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117465628</t>
  </si>
  <si>
    <t>"viz příloha B."</t>
  </si>
  <si>
    <t>"čištění komunikace během stavby"</t>
  </si>
  <si>
    <t>2*400,0</t>
  </si>
  <si>
    <t>17</t>
  </si>
  <si>
    <t>985111213</t>
  </si>
  <si>
    <t>Otlučení nebo odsekání vrstev betonu stěn, tloušťka odsekané vrstvy přes 100 do 150 mm</t>
  </si>
  <si>
    <t>1312226493</t>
  </si>
  <si>
    <t>"vybourání betonu tl. 120 mm v místě dilatačních spár, viz příloha B., D.1, D.4"</t>
  </si>
  <si>
    <t>12*9,4*0,4</t>
  </si>
  <si>
    <t>18</t>
  </si>
  <si>
    <t>985111292</t>
  </si>
  <si>
    <t>Otlučení nebo odsekání vrstev betonu Příplatek k cenám odsekání betonu za plochu do 10 m2 jednotlivě</t>
  </si>
  <si>
    <t>1794923486</t>
  </si>
  <si>
    <t>"vybourání betonu v místě dilatačních spár, viz příloha B., D.1, D.4"</t>
  </si>
  <si>
    <t>19</t>
  </si>
  <si>
    <t>R-1070</t>
  </si>
  <si>
    <t>Chemické kotvy (např. HILTI HIT - HY 200)</t>
  </si>
  <si>
    <t>l</t>
  </si>
  <si>
    <t>-956795291</t>
  </si>
  <si>
    <t>"pro ukotvení váplňového zdiva pomocí žebírkové oceli, viz příloha B., D.1, D.4"</t>
  </si>
  <si>
    <t>"chemická lepicí hmota je dodávána v balení s vytlačovacím přístrojem a směšovačem (včetně prodlužovacího nástavce)"</t>
  </si>
  <si>
    <t>"výpočet zahrnuje ztratné"</t>
  </si>
  <si>
    <t>2*12*31*0,10*(0,012*0,012-0,008*0,008)*1000</t>
  </si>
  <si>
    <t>997</t>
  </si>
  <si>
    <t>Přesun sutě</t>
  </si>
  <si>
    <t>20</t>
  </si>
  <si>
    <t>9972218251R</t>
  </si>
  <si>
    <t>Likvidace železobetonového odpadu včetně naložení, vodorovné i svislé dopravvy,ev. přeložení, uložení a poplatku za uložení</t>
  </si>
  <si>
    <t>761418916</t>
  </si>
  <si>
    <t>"viz příloha B., D.1"</t>
  </si>
  <si>
    <t>"vybouraný materiál"</t>
  </si>
  <si>
    <t>2*12*0,19*0,12*9,4*2,4</t>
  </si>
  <si>
    <t>998</t>
  </si>
  <si>
    <t>Přesun hmot</t>
  </si>
  <si>
    <t>998325011</t>
  </si>
  <si>
    <t>Přesun hmot pro objekty plavební dopravní vzdálenost do 500 m</t>
  </si>
  <si>
    <t>1817015347</t>
  </si>
  <si>
    <t>PSV</t>
  </si>
  <si>
    <t>Práce a dodávky PSV</t>
  </si>
  <si>
    <t>711</t>
  </si>
  <si>
    <t>Izolace proti vodě, vlhkosti a plynům</t>
  </si>
  <si>
    <t>22</t>
  </si>
  <si>
    <t>7111910R</t>
  </si>
  <si>
    <t>Provedení penetrace</t>
  </si>
  <si>
    <t>1007226823</t>
  </si>
  <si>
    <t>"penetrace boků spáry, viz příloha B., D.1, D.4, D.5"</t>
  </si>
  <si>
    <t>2*12*9,4</t>
  </si>
  <si>
    <t>2*7,0+2*7,3</t>
  </si>
  <si>
    <t>23</t>
  </si>
  <si>
    <t>M</t>
  </si>
  <si>
    <t>24551517R</t>
  </si>
  <si>
    <t xml:space="preserve">penetrace polyuretanová </t>
  </si>
  <si>
    <t>litr</t>
  </si>
  <si>
    <t>32</t>
  </si>
  <si>
    <t>953515681</t>
  </si>
  <si>
    <t>"penetrace boků spáry, 10 ml/bm spáry, viz příloha B., D.1, D.4, D.5"</t>
  </si>
  <si>
    <t>12*9,4*10/1000</t>
  </si>
  <si>
    <t>14,30*10/1000</t>
  </si>
  <si>
    <t>767</t>
  </si>
  <si>
    <t>Konstrukce zámečnické</t>
  </si>
  <si>
    <t>24</t>
  </si>
  <si>
    <t>767995111</t>
  </si>
  <si>
    <t>Montáž ostatních atypických zámečnických konstrukcí hmotnosti do 5 kg</t>
  </si>
  <si>
    <t>kg</t>
  </si>
  <si>
    <t>-2013846976</t>
  </si>
  <si>
    <t>"kotvy, viz příloha B., D.1, D.4, D.5"</t>
  </si>
  <si>
    <t>2*12*31*0,395</t>
  </si>
  <si>
    <t>25</t>
  </si>
  <si>
    <t>130210110</t>
  </si>
  <si>
    <t>tyč ocelová žebírková, výztuž do betonu, zn.oceli BSt 500S, v tyčích, D 8 mm</t>
  </si>
  <si>
    <t>1715187161</t>
  </si>
  <si>
    <t>2*12*31*0,000395</t>
  </si>
  <si>
    <t>26</t>
  </si>
  <si>
    <t>767996701</t>
  </si>
  <si>
    <t>Demontáž ostatních zámečnických konstrukcí o hmotnosti jednotlivých dílů řezáním do 50 kg</t>
  </si>
  <si>
    <t>452103633</t>
  </si>
  <si>
    <t>"původní výztuž, viz příloha B., D.1"</t>
  </si>
  <si>
    <t>2*12*9,4*0,21*2</t>
  </si>
  <si>
    <t>2*12*32*0,07*0,62</t>
  </si>
  <si>
    <t>2*2*12*32*0,10*0,2</t>
  </si>
  <si>
    <t>27</t>
  </si>
  <si>
    <t>998767101</t>
  </si>
  <si>
    <t>Přesun hmot pro zámečnické konstrukce stanovený z hmotnosti přesunovaného materiálu vodorovná dopravní vzdálenost do 50 m v objektech výšky do 6 m</t>
  </si>
  <si>
    <t>1061774162</t>
  </si>
  <si>
    <t>VON.01 -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</si>
  <si>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</si>
  <si>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</si>
  <si>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</si>
  <si>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</si>
  <si>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</si>
  <si>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</si>
  <si>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</si>
  <si>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</si>
  <si>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</si>
  <si>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</si>
  <si>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</si>
  <si>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</si>
  <si>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-836283091</t>
  </si>
  <si>
    <t>"viz příloha A.,B., D.1"</t>
  </si>
  <si>
    <t>- zajištění oplocení prostoru ZS, jeho napojení na inž. sítě</t>
  </si>
  <si>
    <t>- zajištění následné likvidace všech objektů ZS včetně připojení na sítě</t>
  </si>
  <si>
    <t>- zajištění zřízení a odstranění dočasných příjezdů pro realizaci stavby</t>
  </si>
  <si>
    <t>- zajištění ochrany veškeré zeleně v prostoru staveniště a v jeho bezprostřední blízkosti pro poškození během realizace stavby</t>
  </si>
  <si>
    <t>01132</t>
  </si>
  <si>
    <t>Zajištění obnovy zpevněných a nezpevněných komunikací</t>
  </si>
  <si>
    <t>444053523</t>
  </si>
  <si>
    <t>"obnova stávajících zpevněných i nezpevněných ploch a komunikací při jejich případném porušení"</t>
  </si>
  <si>
    <t>02</t>
  </si>
  <si>
    <t>Projektová dokumentace - ostatní náklady</t>
  </si>
  <si>
    <t>023</t>
  </si>
  <si>
    <t>Vypracování projektu skutečného provedení díla</t>
  </si>
  <si>
    <t>-982682161</t>
  </si>
  <si>
    <t>"2 paré + 1 x CD, viz příloha B."</t>
  </si>
  <si>
    <t>09</t>
  </si>
  <si>
    <t>Ostatní náklady</t>
  </si>
  <si>
    <t>0931</t>
  </si>
  <si>
    <t>Provedení pasportizace stávajících nemovitostí (vč. pozemků) a jejich příslušenství, zajištění fotodokumentace stávajícího stavu přístupových komunikací</t>
  </si>
  <si>
    <t>262144</t>
  </si>
  <si>
    <t>-1740741089</t>
  </si>
  <si>
    <t>0941</t>
  </si>
  <si>
    <t>Opatření proti poškození inženýrských sítí</t>
  </si>
  <si>
    <t>891426139</t>
  </si>
  <si>
    <t>0992</t>
  </si>
  <si>
    <t>Zajištění průzkumu staveniště zaměřeného na výskyt zvláště chráněných živočichů a rostlin a jejich odborného transferu</t>
  </si>
  <si>
    <t>563596986</t>
  </si>
  <si>
    <t>0994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</si>
  <si>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</si>
  <si>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2003994651</t>
  </si>
  <si>
    <t>0996</t>
  </si>
  <si>
    <t>Zajištění výroby a instalace informačních tabulí ke stavbě</t>
  </si>
  <si>
    <t>1961040718</t>
  </si>
  <si>
    <t>09991</t>
  </si>
  <si>
    <t>Zajištění fotodokumentace veškerých konstrukcí, které budou v průběhu výstavby skryty nebo zakryty</t>
  </si>
  <si>
    <t>-657913903</t>
  </si>
  <si>
    <t>099911</t>
  </si>
  <si>
    <t>Zajištění vedení průběžné evidence odpadů</t>
  </si>
  <si>
    <t>1939744187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</si>
</sst>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39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center" vertical="center" wrapText="1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7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9" fillId="0" borderId="17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2" xfId="0" applyNumberFormat="1" applyFont="1" applyBorder="1" applyAlignment="1" applyProtection="1">
      <alignment vertical="center"/>
    </xf>
    <xf numFmtId="4" fontId="29" fillId="0" borderId="23" xfId="0" applyNumberFormat="1" applyFont="1" applyBorder="1" applyAlignment="1" applyProtection="1">
      <alignment vertical="center"/>
    </xf>
    <xf numFmtId="166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32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5" xfId="0" applyNumberFormat="1" applyFont="1" applyBorder="1" applyAlignment="1" applyProtection="1"/>
    <xf numFmtId="166" fontId="33" fillId="0" borderId="16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8" fillId="0" borderId="27" xfId="0" applyFont="1" applyBorder="1" applyAlignment="1" applyProtection="1">
      <alignment horizontal="center" vertical="center"/>
    </xf>
    <xf numFmtId="49" fontId="38" fillId="0" borderId="27" xfId="0" applyNumberFormat="1" applyFont="1" applyBorder="1" applyAlignment="1" applyProtection="1">
      <alignment horizontal="left" vertical="center" wrapText="1"/>
    </xf>
    <xf numFmtId="0" fontId="38" fillId="0" borderId="27" xfId="0" applyFont="1" applyBorder="1" applyAlignment="1" applyProtection="1">
      <alignment horizontal="left" vertical="center" wrapText="1"/>
    </xf>
    <xf numFmtId="0" fontId="38" fillId="0" borderId="27" xfId="0" applyFont="1" applyBorder="1" applyAlignment="1" applyProtection="1">
      <alignment horizontal="center" vertical="center" wrapText="1"/>
    </xf>
    <xf numFmtId="167" fontId="38" fillId="0" borderId="27" xfId="0" applyNumberFormat="1" applyFont="1" applyBorder="1" applyAlignment="1" applyProtection="1">
      <alignment vertical="center"/>
    </xf>
    <xf numFmtId="4" fontId="38" fillId="3" borderId="27" xfId="0" applyNumberFormat="1" applyFont="1" applyFill="1" applyBorder="1" applyAlignment="1" applyProtection="1">
      <alignment vertical="center"/>
      <protection locked="0"/>
    </xf>
    <xf numFmtId="4" fontId="38" fillId="0" borderId="27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8" fillId="3" borderId="27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K7" sqref="K7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" customHeight="1"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S2" s="22" t="s">
        <v>8</v>
      </c>
      <c r="BT2" s="22" t="s">
        <v>9</v>
      </c>
    </row>
    <row r="3" spans="1:74" ht="6.9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290" t="s">
        <v>16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7"/>
      <c r="AQ5" s="29"/>
      <c r="BE5" s="288" t="s">
        <v>17</v>
      </c>
      <c r="BS5" s="22" t="s">
        <v>8</v>
      </c>
    </row>
    <row r="6" spans="1:74" ht="36.9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292" t="s">
        <v>19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7"/>
      <c r="AQ6" s="29"/>
      <c r="BE6" s="289"/>
      <c r="BS6" s="22" t="s">
        <v>20</v>
      </c>
    </row>
    <row r="7" spans="1:74" ht="14.4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24</v>
      </c>
      <c r="AO7" s="27"/>
      <c r="AP7" s="27"/>
      <c r="AQ7" s="29"/>
      <c r="BE7" s="289"/>
      <c r="BS7" s="22" t="s">
        <v>25</v>
      </c>
    </row>
    <row r="8" spans="1:74" ht="14.4" customHeight="1">
      <c r="B8" s="26"/>
      <c r="C8" s="27"/>
      <c r="D8" s="35" t="s">
        <v>26</v>
      </c>
      <c r="E8" s="27"/>
      <c r="F8" s="27"/>
      <c r="G8" s="27"/>
      <c r="H8" s="27"/>
      <c r="I8" s="27"/>
      <c r="J8" s="27"/>
      <c r="K8" s="33" t="s">
        <v>27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28</v>
      </c>
      <c r="AL8" s="27"/>
      <c r="AM8" s="27"/>
      <c r="AN8" s="36" t="s">
        <v>29</v>
      </c>
      <c r="AO8" s="27"/>
      <c r="AP8" s="27"/>
      <c r="AQ8" s="29"/>
      <c r="BE8" s="289"/>
      <c r="BS8" s="22" t="s">
        <v>30</v>
      </c>
    </row>
    <row r="9" spans="1:74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289"/>
      <c r="BS9" s="22" t="s">
        <v>31</v>
      </c>
    </row>
    <row r="10" spans="1:74" ht="14.4" customHeight="1">
      <c r="B10" s="26"/>
      <c r="C10" s="27"/>
      <c r="D10" s="35" t="s">
        <v>32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33</v>
      </c>
      <c r="AL10" s="27"/>
      <c r="AM10" s="27"/>
      <c r="AN10" s="33" t="s">
        <v>34</v>
      </c>
      <c r="AO10" s="27"/>
      <c r="AP10" s="27"/>
      <c r="AQ10" s="29"/>
      <c r="BE10" s="289"/>
      <c r="BS10" s="22" t="s">
        <v>20</v>
      </c>
    </row>
    <row r="11" spans="1:74" ht="18.45" customHeight="1">
      <c r="B11" s="26"/>
      <c r="C11" s="27"/>
      <c r="D11" s="27"/>
      <c r="E11" s="33" t="s">
        <v>35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36</v>
      </c>
      <c r="AL11" s="27"/>
      <c r="AM11" s="27"/>
      <c r="AN11" s="33" t="s">
        <v>34</v>
      </c>
      <c r="AO11" s="27"/>
      <c r="AP11" s="27"/>
      <c r="AQ11" s="29"/>
      <c r="BE11" s="289"/>
      <c r="BS11" s="22" t="s">
        <v>20</v>
      </c>
    </row>
    <row r="12" spans="1:74" ht="6.9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289"/>
      <c r="BS12" s="22" t="s">
        <v>20</v>
      </c>
    </row>
    <row r="13" spans="1:74" ht="14.4" customHeight="1">
      <c r="B13" s="26"/>
      <c r="C13" s="27"/>
      <c r="D13" s="35" t="s">
        <v>37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33</v>
      </c>
      <c r="AL13" s="27"/>
      <c r="AM13" s="27"/>
      <c r="AN13" s="37" t="s">
        <v>38</v>
      </c>
      <c r="AO13" s="27"/>
      <c r="AP13" s="27"/>
      <c r="AQ13" s="29"/>
      <c r="BE13" s="289"/>
      <c r="BS13" s="22" t="s">
        <v>20</v>
      </c>
    </row>
    <row r="14" spans="1:74" ht="13.2">
      <c r="B14" s="26"/>
      <c r="C14" s="27"/>
      <c r="D14" s="27"/>
      <c r="E14" s="293" t="s">
        <v>38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35" t="s">
        <v>36</v>
      </c>
      <c r="AL14" s="27"/>
      <c r="AM14" s="27"/>
      <c r="AN14" s="37" t="s">
        <v>38</v>
      </c>
      <c r="AO14" s="27"/>
      <c r="AP14" s="27"/>
      <c r="AQ14" s="29"/>
      <c r="BE14" s="289"/>
      <c r="BS14" s="22" t="s">
        <v>20</v>
      </c>
    </row>
    <row r="15" spans="1:74" ht="6.9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289"/>
      <c r="BS15" s="22" t="s">
        <v>6</v>
      </c>
    </row>
    <row r="16" spans="1:74" ht="14.4" customHeight="1">
      <c r="B16" s="26"/>
      <c r="C16" s="27"/>
      <c r="D16" s="35" t="s">
        <v>39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33</v>
      </c>
      <c r="AL16" s="27"/>
      <c r="AM16" s="27"/>
      <c r="AN16" s="33" t="s">
        <v>34</v>
      </c>
      <c r="AO16" s="27"/>
      <c r="AP16" s="27"/>
      <c r="AQ16" s="29"/>
      <c r="BE16" s="289"/>
      <c r="BS16" s="22" t="s">
        <v>6</v>
      </c>
    </row>
    <row r="17" spans="2:71" ht="18.45" customHeight="1">
      <c r="B17" s="26"/>
      <c r="C17" s="27"/>
      <c r="D17" s="27"/>
      <c r="E17" s="33" t="s">
        <v>35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36</v>
      </c>
      <c r="AL17" s="27"/>
      <c r="AM17" s="27"/>
      <c r="AN17" s="33" t="s">
        <v>34</v>
      </c>
      <c r="AO17" s="27"/>
      <c r="AP17" s="27"/>
      <c r="AQ17" s="29"/>
      <c r="BE17" s="289"/>
      <c r="BS17" s="22" t="s">
        <v>40</v>
      </c>
    </row>
    <row r="18" spans="2:71" ht="6.9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289"/>
      <c r="BS18" s="22" t="s">
        <v>8</v>
      </c>
    </row>
    <row r="19" spans="2:71" ht="14.4" customHeight="1">
      <c r="B19" s="26"/>
      <c r="C19" s="27"/>
      <c r="D19" s="35" t="s">
        <v>41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289"/>
      <c r="BS19" s="22" t="s">
        <v>8</v>
      </c>
    </row>
    <row r="20" spans="2:71" ht="48.75" customHeight="1">
      <c r="B20" s="26"/>
      <c r="C20" s="27"/>
      <c r="D20" s="27"/>
      <c r="E20" s="295" t="s">
        <v>42</v>
      </c>
      <c r="F20" s="295"/>
      <c r="G20" s="295"/>
      <c r="H20" s="295"/>
      <c r="I20" s="295"/>
      <c r="J20" s="295"/>
      <c r="K20" s="295"/>
      <c r="L20" s="295"/>
      <c r="M20" s="295"/>
      <c r="N20" s="295"/>
      <c r="O20" s="295"/>
      <c r="P20" s="295"/>
      <c r="Q20" s="295"/>
      <c r="R20" s="295"/>
      <c r="S20" s="295"/>
      <c r="T20" s="295"/>
      <c r="U20" s="295"/>
      <c r="V20" s="295"/>
      <c r="W20" s="295"/>
      <c r="X20" s="295"/>
      <c r="Y20" s="295"/>
      <c r="Z20" s="295"/>
      <c r="AA20" s="295"/>
      <c r="AB20" s="295"/>
      <c r="AC20" s="295"/>
      <c r="AD20" s="295"/>
      <c r="AE20" s="295"/>
      <c r="AF20" s="295"/>
      <c r="AG20" s="295"/>
      <c r="AH20" s="295"/>
      <c r="AI20" s="295"/>
      <c r="AJ20" s="295"/>
      <c r="AK20" s="295"/>
      <c r="AL20" s="295"/>
      <c r="AM20" s="295"/>
      <c r="AN20" s="295"/>
      <c r="AO20" s="27"/>
      <c r="AP20" s="27"/>
      <c r="AQ20" s="29"/>
      <c r="BE20" s="289"/>
      <c r="BS20" s="22" t="s">
        <v>6</v>
      </c>
    </row>
    <row r="21" spans="2:71" ht="6.9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289"/>
    </row>
    <row r="22" spans="2:71" ht="6.9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289"/>
    </row>
    <row r="23" spans="2:71" s="1" customFormat="1" ht="25.95" customHeight="1">
      <c r="B23" s="39"/>
      <c r="C23" s="40"/>
      <c r="D23" s="41" t="s">
        <v>43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296">
        <f>ROUND(AG51,2)</f>
        <v>0</v>
      </c>
      <c r="AL23" s="297"/>
      <c r="AM23" s="297"/>
      <c r="AN23" s="297"/>
      <c r="AO23" s="297"/>
      <c r="AP23" s="40"/>
      <c r="AQ23" s="43"/>
      <c r="BE23" s="289"/>
    </row>
    <row r="24" spans="2:71" s="1" customFormat="1" ht="6.9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289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298" t="s">
        <v>44</v>
      </c>
      <c r="M25" s="298"/>
      <c r="N25" s="298"/>
      <c r="O25" s="298"/>
      <c r="P25" s="40"/>
      <c r="Q25" s="40"/>
      <c r="R25" s="40"/>
      <c r="S25" s="40"/>
      <c r="T25" s="40"/>
      <c r="U25" s="40"/>
      <c r="V25" s="40"/>
      <c r="W25" s="298" t="s">
        <v>45</v>
      </c>
      <c r="X25" s="298"/>
      <c r="Y25" s="298"/>
      <c r="Z25" s="298"/>
      <c r="AA25" s="298"/>
      <c r="AB25" s="298"/>
      <c r="AC25" s="298"/>
      <c r="AD25" s="298"/>
      <c r="AE25" s="298"/>
      <c r="AF25" s="40"/>
      <c r="AG25" s="40"/>
      <c r="AH25" s="40"/>
      <c r="AI25" s="40"/>
      <c r="AJ25" s="40"/>
      <c r="AK25" s="298" t="s">
        <v>46</v>
      </c>
      <c r="AL25" s="298"/>
      <c r="AM25" s="298"/>
      <c r="AN25" s="298"/>
      <c r="AO25" s="298"/>
      <c r="AP25" s="40"/>
      <c r="AQ25" s="43"/>
      <c r="BE25" s="289"/>
    </row>
    <row r="26" spans="2:71" s="2" customFormat="1" ht="14.4" hidden="1" customHeight="1">
      <c r="B26" s="45"/>
      <c r="C26" s="46"/>
      <c r="D26" s="47" t="s">
        <v>47</v>
      </c>
      <c r="E26" s="46"/>
      <c r="F26" s="47" t="s">
        <v>48</v>
      </c>
      <c r="G26" s="46"/>
      <c r="H26" s="46"/>
      <c r="I26" s="46"/>
      <c r="J26" s="46"/>
      <c r="K26" s="46"/>
      <c r="L26" s="281">
        <v>0.21</v>
      </c>
      <c r="M26" s="282"/>
      <c r="N26" s="282"/>
      <c r="O26" s="282"/>
      <c r="P26" s="46"/>
      <c r="Q26" s="46"/>
      <c r="R26" s="46"/>
      <c r="S26" s="46"/>
      <c r="T26" s="46"/>
      <c r="U26" s="46"/>
      <c r="V26" s="46"/>
      <c r="W26" s="283">
        <f>ROUND(AZ51,2)</f>
        <v>0</v>
      </c>
      <c r="X26" s="282"/>
      <c r="Y26" s="282"/>
      <c r="Z26" s="282"/>
      <c r="AA26" s="282"/>
      <c r="AB26" s="282"/>
      <c r="AC26" s="282"/>
      <c r="AD26" s="282"/>
      <c r="AE26" s="282"/>
      <c r="AF26" s="46"/>
      <c r="AG26" s="46"/>
      <c r="AH26" s="46"/>
      <c r="AI26" s="46"/>
      <c r="AJ26" s="46"/>
      <c r="AK26" s="283">
        <f>ROUND(AV51,2)</f>
        <v>0</v>
      </c>
      <c r="AL26" s="282"/>
      <c r="AM26" s="282"/>
      <c r="AN26" s="282"/>
      <c r="AO26" s="282"/>
      <c r="AP26" s="46"/>
      <c r="AQ26" s="48"/>
      <c r="BE26" s="289"/>
    </row>
    <row r="27" spans="2:71" s="2" customFormat="1" ht="14.4" hidden="1" customHeight="1">
      <c r="B27" s="45"/>
      <c r="C27" s="46"/>
      <c r="D27" s="46"/>
      <c r="E27" s="46"/>
      <c r="F27" s="47" t="s">
        <v>49</v>
      </c>
      <c r="G27" s="46"/>
      <c r="H27" s="46"/>
      <c r="I27" s="46"/>
      <c r="J27" s="46"/>
      <c r="K27" s="46"/>
      <c r="L27" s="281">
        <v>0.15</v>
      </c>
      <c r="M27" s="282"/>
      <c r="N27" s="282"/>
      <c r="O27" s="282"/>
      <c r="P27" s="46"/>
      <c r="Q27" s="46"/>
      <c r="R27" s="46"/>
      <c r="S27" s="46"/>
      <c r="T27" s="46"/>
      <c r="U27" s="46"/>
      <c r="V27" s="46"/>
      <c r="W27" s="283">
        <f>ROUND(BA51,2)</f>
        <v>0</v>
      </c>
      <c r="X27" s="282"/>
      <c r="Y27" s="282"/>
      <c r="Z27" s="282"/>
      <c r="AA27" s="282"/>
      <c r="AB27" s="282"/>
      <c r="AC27" s="282"/>
      <c r="AD27" s="282"/>
      <c r="AE27" s="282"/>
      <c r="AF27" s="46"/>
      <c r="AG27" s="46"/>
      <c r="AH27" s="46"/>
      <c r="AI27" s="46"/>
      <c r="AJ27" s="46"/>
      <c r="AK27" s="283">
        <f>ROUND(AW51,2)</f>
        <v>0</v>
      </c>
      <c r="AL27" s="282"/>
      <c r="AM27" s="282"/>
      <c r="AN27" s="282"/>
      <c r="AO27" s="282"/>
      <c r="AP27" s="46"/>
      <c r="AQ27" s="48"/>
      <c r="BE27" s="289"/>
    </row>
    <row r="28" spans="2:71" s="2" customFormat="1" ht="14.4" customHeight="1">
      <c r="B28" s="45"/>
      <c r="C28" s="46"/>
      <c r="D28" s="47" t="s">
        <v>47</v>
      </c>
      <c r="E28" s="46"/>
      <c r="F28" s="47" t="s">
        <v>50</v>
      </c>
      <c r="G28" s="46"/>
      <c r="H28" s="46"/>
      <c r="I28" s="46"/>
      <c r="J28" s="46"/>
      <c r="K28" s="46"/>
      <c r="L28" s="281">
        <v>0.21</v>
      </c>
      <c r="M28" s="282"/>
      <c r="N28" s="282"/>
      <c r="O28" s="282"/>
      <c r="P28" s="46"/>
      <c r="Q28" s="46"/>
      <c r="R28" s="46"/>
      <c r="S28" s="46"/>
      <c r="T28" s="46"/>
      <c r="U28" s="46"/>
      <c r="V28" s="46"/>
      <c r="W28" s="283">
        <f>ROUND(BB51,2)</f>
        <v>0</v>
      </c>
      <c r="X28" s="282"/>
      <c r="Y28" s="282"/>
      <c r="Z28" s="282"/>
      <c r="AA28" s="282"/>
      <c r="AB28" s="282"/>
      <c r="AC28" s="282"/>
      <c r="AD28" s="282"/>
      <c r="AE28" s="282"/>
      <c r="AF28" s="46"/>
      <c r="AG28" s="46"/>
      <c r="AH28" s="46"/>
      <c r="AI28" s="46"/>
      <c r="AJ28" s="46"/>
      <c r="AK28" s="283">
        <v>0</v>
      </c>
      <c r="AL28" s="282"/>
      <c r="AM28" s="282"/>
      <c r="AN28" s="282"/>
      <c r="AO28" s="282"/>
      <c r="AP28" s="46"/>
      <c r="AQ28" s="48"/>
      <c r="BE28" s="289"/>
    </row>
    <row r="29" spans="2:71" s="2" customFormat="1" ht="14.4" customHeight="1">
      <c r="B29" s="45"/>
      <c r="C29" s="46"/>
      <c r="D29" s="46"/>
      <c r="E29" s="46"/>
      <c r="F29" s="47" t="s">
        <v>51</v>
      </c>
      <c r="G29" s="46"/>
      <c r="H29" s="46"/>
      <c r="I29" s="46"/>
      <c r="J29" s="46"/>
      <c r="K29" s="46"/>
      <c r="L29" s="281">
        <v>0.15</v>
      </c>
      <c r="M29" s="282"/>
      <c r="N29" s="282"/>
      <c r="O29" s="282"/>
      <c r="P29" s="46"/>
      <c r="Q29" s="46"/>
      <c r="R29" s="46"/>
      <c r="S29" s="46"/>
      <c r="T29" s="46"/>
      <c r="U29" s="46"/>
      <c r="V29" s="46"/>
      <c r="W29" s="283">
        <f>ROUND(BC51,2)</f>
        <v>0</v>
      </c>
      <c r="X29" s="282"/>
      <c r="Y29" s="282"/>
      <c r="Z29" s="282"/>
      <c r="AA29" s="282"/>
      <c r="AB29" s="282"/>
      <c r="AC29" s="282"/>
      <c r="AD29" s="282"/>
      <c r="AE29" s="282"/>
      <c r="AF29" s="46"/>
      <c r="AG29" s="46"/>
      <c r="AH29" s="46"/>
      <c r="AI29" s="46"/>
      <c r="AJ29" s="46"/>
      <c r="AK29" s="283">
        <v>0</v>
      </c>
      <c r="AL29" s="282"/>
      <c r="AM29" s="282"/>
      <c r="AN29" s="282"/>
      <c r="AO29" s="282"/>
      <c r="AP29" s="46"/>
      <c r="AQ29" s="48"/>
      <c r="BE29" s="289"/>
    </row>
    <row r="30" spans="2:71" s="2" customFormat="1" ht="14.4" hidden="1" customHeight="1">
      <c r="B30" s="45"/>
      <c r="C30" s="46"/>
      <c r="D30" s="46"/>
      <c r="E30" s="46"/>
      <c r="F30" s="47" t="s">
        <v>52</v>
      </c>
      <c r="G30" s="46"/>
      <c r="H30" s="46"/>
      <c r="I30" s="46"/>
      <c r="J30" s="46"/>
      <c r="K30" s="46"/>
      <c r="L30" s="281">
        <v>0</v>
      </c>
      <c r="M30" s="282"/>
      <c r="N30" s="282"/>
      <c r="O30" s="282"/>
      <c r="P30" s="46"/>
      <c r="Q30" s="46"/>
      <c r="R30" s="46"/>
      <c r="S30" s="46"/>
      <c r="T30" s="46"/>
      <c r="U30" s="46"/>
      <c r="V30" s="46"/>
      <c r="W30" s="283">
        <f>ROUND(BD51,2)</f>
        <v>0</v>
      </c>
      <c r="X30" s="282"/>
      <c r="Y30" s="282"/>
      <c r="Z30" s="282"/>
      <c r="AA30" s="282"/>
      <c r="AB30" s="282"/>
      <c r="AC30" s="282"/>
      <c r="AD30" s="282"/>
      <c r="AE30" s="282"/>
      <c r="AF30" s="46"/>
      <c r="AG30" s="46"/>
      <c r="AH30" s="46"/>
      <c r="AI30" s="46"/>
      <c r="AJ30" s="46"/>
      <c r="AK30" s="283">
        <v>0</v>
      </c>
      <c r="AL30" s="282"/>
      <c r="AM30" s="282"/>
      <c r="AN30" s="282"/>
      <c r="AO30" s="282"/>
      <c r="AP30" s="46"/>
      <c r="AQ30" s="48"/>
      <c r="BE30" s="289"/>
    </row>
    <row r="31" spans="2:71" s="1" customFormat="1" ht="6.9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289"/>
    </row>
    <row r="32" spans="2:71" s="1" customFormat="1" ht="25.95" customHeight="1">
      <c r="B32" s="39"/>
      <c r="C32" s="49"/>
      <c r="D32" s="50" t="s">
        <v>53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54</v>
      </c>
      <c r="U32" s="51"/>
      <c r="V32" s="51"/>
      <c r="W32" s="51"/>
      <c r="X32" s="284" t="s">
        <v>55</v>
      </c>
      <c r="Y32" s="285"/>
      <c r="Z32" s="285"/>
      <c r="AA32" s="285"/>
      <c r="AB32" s="285"/>
      <c r="AC32" s="51"/>
      <c r="AD32" s="51"/>
      <c r="AE32" s="51"/>
      <c r="AF32" s="51"/>
      <c r="AG32" s="51"/>
      <c r="AH32" s="51"/>
      <c r="AI32" s="51"/>
      <c r="AJ32" s="51"/>
      <c r="AK32" s="286">
        <f>SUM(AK23:AK30)</f>
        <v>0</v>
      </c>
      <c r="AL32" s="285"/>
      <c r="AM32" s="285"/>
      <c r="AN32" s="285"/>
      <c r="AO32" s="287"/>
      <c r="AP32" s="49"/>
      <c r="AQ32" s="53"/>
      <c r="BE32" s="289"/>
    </row>
    <row r="33" spans="2:56" s="1" customFormat="1" ht="6.9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" customHeight="1">
      <c r="B39" s="39"/>
      <c r="C39" s="60" t="s">
        <v>56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3534vv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267" t="str">
        <f>K6</f>
        <v>VD Veletov, oprava dilatačních spar</v>
      </c>
      <c r="M42" s="268"/>
      <c r="N42" s="268"/>
      <c r="O42" s="268"/>
      <c r="P42" s="268"/>
      <c r="Q42" s="268"/>
      <c r="R42" s="268"/>
      <c r="S42" s="268"/>
      <c r="T42" s="268"/>
      <c r="U42" s="268"/>
      <c r="V42" s="268"/>
      <c r="W42" s="268"/>
      <c r="X42" s="268"/>
      <c r="Y42" s="268"/>
      <c r="Z42" s="268"/>
      <c r="AA42" s="268"/>
      <c r="AB42" s="268"/>
      <c r="AC42" s="268"/>
      <c r="AD42" s="268"/>
      <c r="AE42" s="268"/>
      <c r="AF42" s="268"/>
      <c r="AG42" s="268"/>
      <c r="AH42" s="268"/>
      <c r="AI42" s="268"/>
      <c r="AJ42" s="268"/>
      <c r="AK42" s="268"/>
      <c r="AL42" s="268"/>
      <c r="AM42" s="268"/>
      <c r="AN42" s="268"/>
      <c r="AO42" s="268"/>
      <c r="AP42" s="68"/>
      <c r="AQ42" s="68"/>
      <c r="AR42" s="69"/>
    </row>
    <row r="43" spans="2:56" s="1" customFormat="1" ht="6.9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3.2">
      <c r="B44" s="39"/>
      <c r="C44" s="63" t="s">
        <v>26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Veletov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28</v>
      </c>
      <c r="AJ44" s="61"/>
      <c r="AK44" s="61"/>
      <c r="AL44" s="61"/>
      <c r="AM44" s="269" t="str">
        <f>IF(AN8= "","",AN8)</f>
        <v>25.11.2016</v>
      </c>
      <c r="AN44" s="269"/>
      <c r="AO44" s="61"/>
      <c r="AP44" s="61"/>
      <c r="AQ44" s="61"/>
      <c r="AR44" s="59"/>
    </row>
    <row r="45" spans="2:56" s="1" customFormat="1" ht="6.9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3.2">
      <c r="B46" s="39"/>
      <c r="C46" s="63" t="s">
        <v>32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Povodí Labe, státní podnik, OIČ, Hradec Králové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39</v>
      </c>
      <c r="AJ46" s="61"/>
      <c r="AK46" s="61"/>
      <c r="AL46" s="61"/>
      <c r="AM46" s="270" t="str">
        <f>IF(E17="","",E17)</f>
        <v>Povodí Labe, státní podnik, OIČ, Hradec Králové</v>
      </c>
      <c r="AN46" s="270"/>
      <c r="AO46" s="270"/>
      <c r="AP46" s="270"/>
      <c r="AQ46" s="61"/>
      <c r="AR46" s="59"/>
      <c r="AS46" s="271" t="s">
        <v>57</v>
      </c>
      <c r="AT46" s="272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3.2">
      <c r="B47" s="39"/>
      <c r="C47" s="63" t="s">
        <v>37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273"/>
      <c r="AT47" s="274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8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275"/>
      <c r="AT48" s="276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277" t="s">
        <v>58</v>
      </c>
      <c r="D49" s="278"/>
      <c r="E49" s="278"/>
      <c r="F49" s="278"/>
      <c r="G49" s="278"/>
      <c r="H49" s="77"/>
      <c r="I49" s="279" t="s">
        <v>59</v>
      </c>
      <c r="J49" s="278"/>
      <c r="K49" s="278"/>
      <c r="L49" s="278"/>
      <c r="M49" s="278"/>
      <c r="N49" s="278"/>
      <c r="O49" s="278"/>
      <c r="P49" s="278"/>
      <c r="Q49" s="278"/>
      <c r="R49" s="278"/>
      <c r="S49" s="278"/>
      <c r="T49" s="278"/>
      <c r="U49" s="278"/>
      <c r="V49" s="278"/>
      <c r="W49" s="278"/>
      <c r="X49" s="278"/>
      <c r="Y49" s="278"/>
      <c r="Z49" s="278"/>
      <c r="AA49" s="278"/>
      <c r="AB49" s="278"/>
      <c r="AC49" s="278"/>
      <c r="AD49" s="278"/>
      <c r="AE49" s="278"/>
      <c r="AF49" s="278"/>
      <c r="AG49" s="280" t="s">
        <v>60</v>
      </c>
      <c r="AH49" s="278"/>
      <c r="AI49" s="278"/>
      <c r="AJ49" s="278"/>
      <c r="AK49" s="278"/>
      <c r="AL49" s="278"/>
      <c r="AM49" s="278"/>
      <c r="AN49" s="279" t="s">
        <v>61</v>
      </c>
      <c r="AO49" s="278"/>
      <c r="AP49" s="278"/>
      <c r="AQ49" s="78" t="s">
        <v>62</v>
      </c>
      <c r="AR49" s="59"/>
      <c r="AS49" s="79" t="s">
        <v>63</v>
      </c>
      <c r="AT49" s="80" t="s">
        <v>64</v>
      </c>
      <c r="AU49" s="80" t="s">
        <v>65</v>
      </c>
      <c r="AV49" s="80" t="s">
        <v>66</v>
      </c>
      <c r="AW49" s="80" t="s">
        <v>67</v>
      </c>
      <c r="AX49" s="80" t="s">
        <v>68</v>
      </c>
      <c r="AY49" s="80" t="s">
        <v>69</v>
      </c>
      <c r="AZ49" s="80" t="s">
        <v>70</v>
      </c>
      <c r="BA49" s="80" t="s">
        <v>71</v>
      </c>
      <c r="BB49" s="80" t="s">
        <v>72</v>
      </c>
      <c r="BC49" s="80" t="s">
        <v>73</v>
      </c>
      <c r="BD49" s="81" t="s">
        <v>74</v>
      </c>
    </row>
    <row r="50" spans="1:91" s="1" customFormat="1" ht="10.8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" customHeight="1">
      <c r="B51" s="66"/>
      <c r="C51" s="85" t="s">
        <v>75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261">
        <f>ROUND(SUM(AG52:AG53),2)</f>
        <v>0</v>
      </c>
      <c r="AH51" s="261"/>
      <c r="AI51" s="261"/>
      <c r="AJ51" s="261"/>
      <c r="AK51" s="261"/>
      <c r="AL51" s="261"/>
      <c r="AM51" s="261"/>
      <c r="AN51" s="262">
        <f>SUM(AG51,AT51)</f>
        <v>0</v>
      </c>
      <c r="AO51" s="262"/>
      <c r="AP51" s="262"/>
      <c r="AQ51" s="87" t="s">
        <v>34</v>
      </c>
      <c r="AR51" s="69"/>
      <c r="AS51" s="88">
        <f>ROUND(SUM(AS52:AS53),2)</f>
        <v>0</v>
      </c>
      <c r="AT51" s="89">
        <f>ROUND(SUM(AV51:AW51),2)</f>
        <v>0</v>
      </c>
      <c r="AU51" s="90">
        <f>ROUND(SUM(AU52:AU53),5)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ROUND(SUM(AZ52:AZ53),2)</f>
        <v>0</v>
      </c>
      <c r="BA51" s="89">
        <f>ROUND(SUM(BA52:BA53),2)</f>
        <v>0</v>
      </c>
      <c r="BB51" s="89">
        <f>ROUND(SUM(BB52:BB53),2)</f>
        <v>0</v>
      </c>
      <c r="BC51" s="89">
        <f>ROUND(SUM(BC52:BC53),2)</f>
        <v>0</v>
      </c>
      <c r="BD51" s="91">
        <f>ROUND(SUM(BD52:BD53),2)</f>
        <v>0</v>
      </c>
      <c r="BS51" s="92" t="s">
        <v>76</v>
      </c>
      <c r="BT51" s="92" t="s">
        <v>77</v>
      </c>
      <c r="BU51" s="93" t="s">
        <v>78</v>
      </c>
      <c r="BV51" s="92" t="s">
        <v>79</v>
      </c>
      <c r="BW51" s="92" t="s">
        <v>7</v>
      </c>
      <c r="BX51" s="92" t="s">
        <v>80</v>
      </c>
      <c r="CL51" s="92" t="s">
        <v>22</v>
      </c>
    </row>
    <row r="52" spans="1:91" s="5" customFormat="1" ht="22.5" customHeight="1">
      <c r="A52" s="94" t="s">
        <v>81</v>
      </c>
      <c r="B52" s="95"/>
      <c r="C52" s="96"/>
      <c r="D52" s="266" t="s">
        <v>82</v>
      </c>
      <c r="E52" s="266"/>
      <c r="F52" s="266"/>
      <c r="G52" s="266"/>
      <c r="H52" s="266"/>
      <c r="I52" s="97"/>
      <c r="J52" s="266" t="s">
        <v>83</v>
      </c>
      <c r="K52" s="266"/>
      <c r="L52" s="266"/>
      <c r="M52" s="266"/>
      <c r="N52" s="266"/>
      <c r="O52" s="266"/>
      <c r="P52" s="266"/>
      <c r="Q52" s="266"/>
      <c r="R52" s="266"/>
      <c r="S52" s="266"/>
      <c r="T52" s="266"/>
      <c r="U52" s="266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64">
        <f>'1. - SO 1 -  PK - dilatač...'!J27</f>
        <v>0</v>
      </c>
      <c r="AH52" s="265"/>
      <c r="AI52" s="265"/>
      <c r="AJ52" s="265"/>
      <c r="AK52" s="265"/>
      <c r="AL52" s="265"/>
      <c r="AM52" s="265"/>
      <c r="AN52" s="264">
        <f>SUM(AG52,AT52)</f>
        <v>0</v>
      </c>
      <c r="AO52" s="265"/>
      <c r="AP52" s="265"/>
      <c r="AQ52" s="98" t="s">
        <v>84</v>
      </c>
      <c r="AR52" s="99"/>
      <c r="AS52" s="100">
        <v>0</v>
      </c>
      <c r="AT52" s="101">
        <f>ROUND(SUM(AV52:AW52),2)</f>
        <v>0</v>
      </c>
      <c r="AU52" s="102">
        <f>'1. - SO 1 -  PK - dilatač...'!P87</f>
        <v>0</v>
      </c>
      <c r="AV52" s="101">
        <f>'1. - SO 1 -  PK - dilatač...'!J30</f>
        <v>0</v>
      </c>
      <c r="AW52" s="101">
        <f>'1. - SO 1 -  PK - dilatač...'!J31</f>
        <v>0</v>
      </c>
      <c r="AX52" s="101">
        <f>'1. - SO 1 -  PK - dilatač...'!J32</f>
        <v>0</v>
      </c>
      <c r="AY52" s="101">
        <f>'1. - SO 1 -  PK - dilatač...'!J33</f>
        <v>0</v>
      </c>
      <c r="AZ52" s="101">
        <f>'1. - SO 1 -  PK - dilatač...'!F30</f>
        <v>0</v>
      </c>
      <c r="BA52" s="101">
        <f>'1. - SO 1 -  PK - dilatač...'!F31</f>
        <v>0</v>
      </c>
      <c r="BB52" s="101">
        <f>'1. - SO 1 -  PK - dilatač...'!F32</f>
        <v>0</v>
      </c>
      <c r="BC52" s="101">
        <f>'1. - SO 1 -  PK - dilatač...'!F33</f>
        <v>0</v>
      </c>
      <c r="BD52" s="103">
        <f>'1. - SO 1 -  PK - dilatač...'!F34</f>
        <v>0</v>
      </c>
      <c r="BT52" s="104" t="s">
        <v>25</v>
      </c>
      <c r="BV52" s="104" t="s">
        <v>79</v>
      </c>
      <c r="BW52" s="104" t="s">
        <v>85</v>
      </c>
      <c r="BX52" s="104" t="s">
        <v>7</v>
      </c>
      <c r="CL52" s="104" t="s">
        <v>22</v>
      </c>
      <c r="CM52" s="104" t="s">
        <v>86</v>
      </c>
    </row>
    <row r="53" spans="1:91" s="5" customFormat="1" ht="22.5" customHeight="1">
      <c r="A53" s="94" t="s">
        <v>81</v>
      </c>
      <c r="B53" s="95"/>
      <c r="C53" s="96"/>
      <c r="D53" s="266" t="s">
        <v>87</v>
      </c>
      <c r="E53" s="266"/>
      <c r="F53" s="266"/>
      <c r="G53" s="266"/>
      <c r="H53" s="266"/>
      <c r="I53" s="97"/>
      <c r="J53" s="266" t="s">
        <v>88</v>
      </c>
      <c r="K53" s="266"/>
      <c r="L53" s="266"/>
      <c r="M53" s="266"/>
      <c r="N53" s="266"/>
      <c r="O53" s="266"/>
      <c r="P53" s="266"/>
      <c r="Q53" s="266"/>
      <c r="R53" s="266"/>
      <c r="S53" s="266"/>
      <c r="T53" s="266"/>
      <c r="U53" s="266"/>
      <c r="V53" s="266"/>
      <c r="W53" s="266"/>
      <c r="X53" s="266"/>
      <c r="Y53" s="266"/>
      <c r="Z53" s="266"/>
      <c r="AA53" s="266"/>
      <c r="AB53" s="266"/>
      <c r="AC53" s="266"/>
      <c r="AD53" s="266"/>
      <c r="AE53" s="266"/>
      <c r="AF53" s="266"/>
      <c r="AG53" s="264">
        <f>'VON.01 - Vedlejší a ostat...'!J27</f>
        <v>0</v>
      </c>
      <c r="AH53" s="265"/>
      <c r="AI53" s="265"/>
      <c r="AJ53" s="265"/>
      <c r="AK53" s="265"/>
      <c r="AL53" s="265"/>
      <c r="AM53" s="265"/>
      <c r="AN53" s="264">
        <f>SUM(AG53,AT53)</f>
        <v>0</v>
      </c>
      <c r="AO53" s="265"/>
      <c r="AP53" s="265"/>
      <c r="AQ53" s="98" t="s">
        <v>89</v>
      </c>
      <c r="AR53" s="99"/>
      <c r="AS53" s="105">
        <v>0</v>
      </c>
      <c r="AT53" s="106">
        <f>ROUND(SUM(AV53:AW53),2)</f>
        <v>0</v>
      </c>
      <c r="AU53" s="107">
        <f>'VON.01 - Vedlejší a ostat...'!P80</f>
        <v>0</v>
      </c>
      <c r="AV53" s="106">
        <f>'VON.01 - Vedlejší a ostat...'!J30</f>
        <v>0</v>
      </c>
      <c r="AW53" s="106">
        <f>'VON.01 - Vedlejší a ostat...'!J31</f>
        <v>0</v>
      </c>
      <c r="AX53" s="106">
        <f>'VON.01 - Vedlejší a ostat...'!J32</f>
        <v>0</v>
      </c>
      <c r="AY53" s="106">
        <f>'VON.01 - Vedlejší a ostat...'!J33</f>
        <v>0</v>
      </c>
      <c r="AZ53" s="106">
        <f>'VON.01 - Vedlejší a ostat...'!F30</f>
        <v>0</v>
      </c>
      <c r="BA53" s="106">
        <f>'VON.01 - Vedlejší a ostat...'!F31</f>
        <v>0</v>
      </c>
      <c r="BB53" s="106">
        <f>'VON.01 - Vedlejší a ostat...'!F32</f>
        <v>0</v>
      </c>
      <c r="BC53" s="106">
        <f>'VON.01 - Vedlejší a ostat...'!F33</f>
        <v>0</v>
      </c>
      <c r="BD53" s="108">
        <f>'VON.01 - Vedlejší a ostat...'!F34</f>
        <v>0</v>
      </c>
      <c r="BT53" s="104" t="s">
        <v>25</v>
      </c>
      <c r="BV53" s="104" t="s">
        <v>79</v>
      </c>
      <c r="BW53" s="104" t="s">
        <v>90</v>
      </c>
      <c r="BX53" s="104" t="s">
        <v>7</v>
      </c>
      <c r="CL53" s="104" t="s">
        <v>22</v>
      </c>
      <c r="CM53" s="104" t="s">
        <v>86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bJkShIG/YDetpMmzo7NeNJYQjsJ+MR7D36YXdZkw5RmNOO1eGCMzlOnpzR4AkZ6SnlUlTjMes8NGZp2ycIHTpQ==" saltValue="XVXtba7eborNyPTv0KttHg==" spinCount="100000" sheet="1" objects="1" scenarios="1" formatCells="0" formatColumns="0" formatRows="0" sort="0" autoFilter="0"/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2" location="'1. - SO 1 -  PK - dilatač...'!C2" display="/"/>
    <hyperlink ref="A53" location="'VON.01 - Vedlejší a ostat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9"/>
  <sheetViews>
    <sheetView showGridLines="0" workbookViewId="0">
      <pane ySplit="1" topLeftCell="A146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91</v>
      </c>
      <c r="G1" s="302" t="s">
        <v>92</v>
      </c>
      <c r="H1" s="302"/>
      <c r="I1" s="113"/>
      <c r="J1" s="112" t="s">
        <v>93</v>
      </c>
      <c r="K1" s="111" t="s">
        <v>94</v>
      </c>
      <c r="L1" s="112" t="s">
        <v>95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22" t="s">
        <v>85</v>
      </c>
    </row>
    <row r="3" spans="1:70" ht="6.9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86</v>
      </c>
    </row>
    <row r="4" spans="1:70" ht="36.9" customHeight="1">
      <c r="B4" s="26"/>
      <c r="C4" s="27"/>
      <c r="D4" s="28" t="s">
        <v>96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40</v>
      </c>
    </row>
    <row r="5" spans="1:70" ht="6.9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3.2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03" t="str">
        <f>'Rekapitulace stavby'!K6</f>
        <v>VD Veletov, oprava dilatačních spar</v>
      </c>
      <c r="F7" s="304"/>
      <c r="G7" s="304"/>
      <c r="H7" s="304"/>
      <c r="I7" s="115"/>
      <c r="J7" s="27"/>
      <c r="K7" s="29"/>
    </row>
    <row r="8" spans="1:70" s="1" customFormat="1" ht="13.2">
      <c r="B8" s="39"/>
      <c r="C8" s="40"/>
      <c r="D8" s="35" t="s">
        <v>97</v>
      </c>
      <c r="E8" s="40"/>
      <c r="F8" s="40"/>
      <c r="G8" s="40"/>
      <c r="H8" s="40"/>
      <c r="I8" s="116"/>
      <c r="J8" s="40"/>
      <c r="K8" s="43"/>
    </row>
    <row r="9" spans="1:70" s="1" customFormat="1" ht="36.9" customHeight="1">
      <c r="B9" s="39"/>
      <c r="C9" s="40"/>
      <c r="D9" s="40"/>
      <c r="E9" s="305" t="s">
        <v>98</v>
      </c>
      <c r="F9" s="306"/>
      <c r="G9" s="306"/>
      <c r="H9" s="306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24</v>
      </c>
      <c r="K11" s="43"/>
    </row>
    <row r="12" spans="1:70" s="1" customFormat="1" ht="14.4" customHeight="1">
      <c r="B12" s="39"/>
      <c r="C12" s="40"/>
      <c r="D12" s="35" t="s">
        <v>26</v>
      </c>
      <c r="E12" s="40"/>
      <c r="F12" s="33" t="s">
        <v>27</v>
      </c>
      <c r="G12" s="40"/>
      <c r="H12" s="40"/>
      <c r="I12" s="117" t="s">
        <v>28</v>
      </c>
      <c r="J12" s="118" t="str">
        <f>'Rekapitulace stavby'!AN8</f>
        <v>25.11.2016</v>
      </c>
      <c r="K12" s="43"/>
    </row>
    <row r="13" spans="1:70" s="1" customFormat="1" ht="10.8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" customHeight="1">
      <c r="B14" s="39"/>
      <c r="C14" s="40"/>
      <c r="D14" s="35" t="s">
        <v>32</v>
      </c>
      <c r="E14" s="40"/>
      <c r="F14" s="40"/>
      <c r="G14" s="40"/>
      <c r="H14" s="40"/>
      <c r="I14" s="117" t="s">
        <v>33</v>
      </c>
      <c r="J14" s="33" t="s">
        <v>34</v>
      </c>
      <c r="K14" s="43"/>
    </row>
    <row r="15" spans="1:70" s="1" customFormat="1" ht="18" customHeight="1">
      <c r="B15" s="39"/>
      <c r="C15" s="40"/>
      <c r="D15" s="40"/>
      <c r="E15" s="33" t="s">
        <v>35</v>
      </c>
      <c r="F15" s="40"/>
      <c r="G15" s="40"/>
      <c r="H15" s="40"/>
      <c r="I15" s="117" t="s">
        <v>36</v>
      </c>
      <c r="J15" s="33" t="s">
        <v>34</v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" customHeight="1">
      <c r="B17" s="39"/>
      <c r="C17" s="40"/>
      <c r="D17" s="35" t="s">
        <v>37</v>
      </c>
      <c r="E17" s="40"/>
      <c r="F17" s="40"/>
      <c r="G17" s="40"/>
      <c r="H17" s="40"/>
      <c r="I17" s="117" t="s">
        <v>33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36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" customHeight="1">
      <c r="B20" s="39"/>
      <c r="C20" s="40"/>
      <c r="D20" s="35" t="s">
        <v>39</v>
      </c>
      <c r="E20" s="40"/>
      <c r="F20" s="40"/>
      <c r="G20" s="40"/>
      <c r="H20" s="40"/>
      <c r="I20" s="117" t="s">
        <v>33</v>
      </c>
      <c r="J20" s="33" t="s">
        <v>34</v>
      </c>
      <c r="K20" s="43"/>
    </row>
    <row r="21" spans="2:11" s="1" customFormat="1" ht="18" customHeight="1">
      <c r="B21" s="39"/>
      <c r="C21" s="40"/>
      <c r="D21" s="40"/>
      <c r="E21" s="33" t="s">
        <v>35</v>
      </c>
      <c r="F21" s="40"/>
      <c r="G21" s="40"/>
      <c r="H21" s="40"/>
      <c r="I21" s="117" t="s">
        <v>36</v>
      </c>
      <c r="J21" s="33" t="s">
        <v>34</v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" customHeight="1">
      <c r="B23" s="39"/>
      <c r="C23" s="40"/>
      <c r="D23" s="35" t="s">
        <v>41</v>
      </c>
      <c r="E23" s="40"/>
      <c r="F23" s="40"/>
      <c r="G23" s="40"/>
      <c r="H23" s="40"/>
      <c r="I23" s="116"/>
      <c r="J23" s="40"/>
      <c r="K23" s="43"/>
    </row>
    <row r="24" spans="2:11" s="6" customFormat="1" ht="48.75" customHeight="1">
      <c r="B24" s="119"/>
      <c r="C24" s="120"/>
      <c r="D24" s="120"/>
      <c r="E24" s="295" t="s">
        <v>42</v>
      </c>
      <c r="F24" s="295"/>
      <c r="G24" s="295"/>
      <c r="H24" s="295"/>
      <c r="I24" s="121"/>
      <c r="J24" s="120"/>
      <c r="K24" s="122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43</v>
      </c>
      <c r="E27" s="40"/>
      <c r="F27" s="40"/>
      <c r="G27" s="40"/>
      <c r="H27" s="40"/>
      <c r="I27" s="116"/>
      <c r="J27" s="126">
        <f>ROUND(J87,2)</f>
        <v>0</v>
      </c>
      <c r="K27" s="43"/>
    </row>
    <row r="28" spans="2:11" s="1" customFormat="1" ht="6.9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" customHeight="1">
      <c r="B29" s="39"/>
      <c r="C29" s="40"/>
      <c r="D29" s="40"/>
      <c r="E29" s="40"/>
      <c r="F29" s="44" t="s">
        <v>45</v>
      </c>
      <c r="G29" s="40"/>
      <c r="H29" s="40"/>
      <c r="I29" s="127" t="s">
        <v>44</v>
      </c>
      <c r="J29" s="44" t="s">
        <v>46</v>
      </c>
      <c r="K29" s="43"/>
    </row>
    <row r="30" spans="2:11" s="1" customFormat="1" ht="14.4" hidden="1" customHeight="1">
      <c r="B30" s="39"/>
      <c r="C30" s="40"/>
      <c r="D30" s="47" t="s">
        <v>47</v>
      </c>
      <c r="E30" s="47" t="s">
        <v>48</v>
      </c>
      <c r="F30" s="128">
        <f>ROUND(SUM(BE87:BE218), 2)</f>
        <v>0</v>
      </c>
      <c r="G30" s="40"/>
      <c r="H30" s="40"/>
      <c r="I30" s="129">
        <v>0.21</v>
      </c>
      <c r="J30" s="128">
        <f>ROUND(ROUND((SUM(BE87:BE218)), 2)*I30, 2)</f>
        <v>0</v>
      </c>
      <c r="K30" s="43"/>
    </row>
    <row r="31" spans="2:11" s="1" customFormat="1" ht="14.4" hidden="1" customHeight="1">
      <c r="B31" s="39"/>
      <c r="C31" s="40"/>
      <c r="D31" s="40"/>
      <c r="E31" s="47" t="s">
        <v>49</v>
      </c>
      <c r="F31" s="128">
        <f>ROUND(SUM(BF87:BF218), 2)</f>
        <v>0</v>
      </c>
      <c r="G31" s="40"/>
      <c r="H31" s="40"/>
      <c r="I31" s="129">
        <v>0.15</v>
      </c>
      <c r="J31" s="128">
        <f>ROUND(ROUND((SUM(BF87:BF218)), 2)*I31, 2)</f>
        <v>0</v>
      </c>
      <c r="K31" s="43"/>
    </row>
    <row r="32" spans="2:11" s="1" customFormat="1" ht="14.4" customHeight="1">
      <c r="B32" s="39"/>
      <c r="C32" s="40"/>
      <c r="D32" s="47" t="s">
        <v>47</v>
      </c>
      <c r="E32" s="47" t="s">
        <v>50</v>
      </c>
      <c r="F32" s="128">
        <f>ROUND(SUM(BG87:BG218),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" customHeight="1">
      <c r="B33" s="39"/>
      <c r="C33" s="40"/>
      <c r="D33" s="40"/>
      <c r="E33" s="47" t="s">
        <v>51</v>
      </c>
      <c r="F33" s="128">
        <f>ROUND(SUM(BH87:BH218),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" hidden="1" customHeight="1">
      <c r="B34" s="39"/>
      <c r="C34" s="40"/>
      <c r="D34" s="40"/>
      <c r="E34" s="47" t="s">
        <v>52</v>
      </c>
      <c r="F34" s="128">
        <f>ROUND(SUM(BI87:BI218),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53</v>
      </c>
      <c r="E36" s="77"/>
      <c r="F36" s="77"/>
      <c r="G36" s="132" t="s">
        <v>54</v>
      </c>
      <c r="H36" s="133" t="s">
        <v>55</v>
      </c>
      <c r="I36" s="134"/>
      <c r="J36" s="135">
        <f>SUM(J27:J34)</f>
        <v>0</v>
      </c>
      <c r="K36" s="136"/>
    </row>
    <row r="37" spans="2:11" s="1" customFormat="1" ht="14.4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>
      <c r="B42" s="39"/>
      <c r="C42" s="28" t="s">
        <v>99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03" t="str">
        <f>E7</f>
        <v>VD Veletov, oprava dilatačních spar</v>
      </c>
      <c r="F45" s="304"/>
      <c r="G45" s="304"/>
      <c r="H45" s="304"/>
      <c r="I45" s="116"/>
      <c r="J45" s="40"/>
      <c r="K45" s="43"/>
    </row>
    <row r="46" spans="2:11" s="1" customFormat="1" ht="14.4" customHeight="1">
      <c r="B46" s="39"/>
      <c r="C46" s="35" t="s">
        <v>97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05" t="str">
        <f>E9</f>
        <v>1. - SO 1 -  PK - dilatační spáry</v>
      </c>
      <c r="F47" s="306"/>
      <c r="G47" s="306"/>
      <c r="H47" s="306"/>
      <c r="I47" s="116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26</v>
      </c>
      <c r="D49" s="40"/>
      <c r="E49" s="40"/>
      <c r="F49" s="33" t="str">
        <f>F12</f>
        <v>Veletov</v>
      </c>
      <c r="G49" s="40"/>
      <c r="H49" s="40"/>
      <c r="I49" s="117" t="s">
        <v>28</v>
      </c>
      <c r="J49" s="118" t="str">
        <f>IF(J12="","",J12)</f>
        <v>25.11.2016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3.2">
      <c r="B51" s="39"/>
      <c r="C51" s="35" t="s">
        <v>32</v>
      </c>
      <c r="D51" s="40"/>
      <c r="E51" s="40"/>
      <c r="F51" s="33" t="str">
        <f>E15</f>
        <v>Povodí Labe, státní podnik, OIČ, Hradec Králové</v>
      </c>
      <c r="G51" s="40"/>
      <c r="H51" s="40"/>
      <c r="I51" s="117" t="s">
        <v>39</v>
      </c>
      <c r="J51" s="33" t="str">
        <f>E21</f>
        <v>Povodí Labe, státní podnik, OIČ, Hradec Králové</v>
      </c>
      <c r="K51" s="43"/>
    </row>
    <row r="52" spans="2:47" s="1" customFormat="1" ht="14.4" customHeight="1">
      <c r="B52" s="39"/>
      <c r="C52" s="35" t="s">
        <v>37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100</v>
      </c>
      <c r="D54" s="130"/>
      <c r="E54" s="130"/>
      <c r="F54" s="130"/>
      <c r="G54" s="130"/>
      <c r="H54" s="130"/>
      <c r="I54" s="143"/>
      <c r="J54" s="144" t="s">
        <v>101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102</v>
      </c>
      <c r="D56" s="40"/>
      <c r="E56" s="40"/>
      <c r="F56" s="40"/>
      <c r="G56" s="40"/>
      <c r="H56" s="40"/>
      <c r="I56" s="116"/>
      <c r="J56" s="126">
        <f>J87</f>
        <v>0</v>
      </c>
      <c r="K56" s="43"/>
      <c r="AU56" s="22" t="s">
        <v>103</v>
      </c>
    </row>
    <row r="57" spans="2:47" s="7" customFormat="1" ht="24.9" customHeight="1">
      <c r="B57" s="147"/>
      <c r="C57" s="148"/>
      <c r="D57" s="149" t="s">
        <v>104</v>
      </c>
      <c r="E57" s="150"/>
      <c r="F57" s="150"/>
      <c r="G57" s="150"/>
      <c r="H57" s="150"/>
      <c r="I57" s="151"/>
      <c r="J57" s="152">
        <f>J88</f>
        <v>0</v>
      </c>
      <c r="K57" s="153"/>
    </row>
    <row r="58" spans="2:47" s="8" customFormat="1" ht="19.95" customHeight="1">
      <c r="B58" s="154"/>
      <c r="C58" s="155"/>
      <c r="D58" s="156" t="s">
        <v>105</v>
      </c>
      <c r="E58" s="157"/>
      <c r="F58" s="157"/>
      <c r="G58" s="157"/>
      <c r="H58" s="157"/>
      <c r="I58" s="158"/>
      <c r="J58" s="159">
        <f>J89</f>
        <v>0</v>
      </c>
      <c r="K58" s="160"/>
    </row>
    <row r="59" spans="2:47" s="8" customFormat="1" ht="19.95" customHeight="1">
      <c r="B59" s="154"/>
      <c r="C59" s="155"/>
      <c r="D59" s="156" t="s">
        <v>106</v>
      </c>
      <c r="E59" s="157"/>
      <c r="F59" s="157"/>
      <c r="G59" s="157"/>
      <c r="H59" s="157"/>
      <c r="I59" s="158"/>
      <c r="J59" s="159">
        <f>J99</f>
        <v>0</v>
      </c>
      <c r="K59" s="160"/>
    </row>
    <row r="60" spans="2:47" s="8" customFormat="1" ht="19.95" customHeight="1">
      <c r="B60" s="154"/>
      <c r="C60" s="155"/>
      <c r="D60" s="156" t="s">
        <v>107</v>
      </c>
      <c r="E60" s="157"/>
      <c r="F60" s="157"/>
      <c r="G60" s="157"/>
      <c r="H60" s="157"/>
      <c r="I60" s="158"/>
      <c r="J60" s="159">
        <f>J103</f>
        <v>0</v>
      </c>
      <c r="K60" s="160"/>
    </row>
    <row r="61" spans="2:47" s="8" customFormat="1" ht="19.95" customHeight="1">
      <c r="B61" s="154"/>
      <c r="C61" s="155"/>
      <c r="D61" s="156" t="s">
        <v>108</v>
      </c>
      <c r="E61" s="157"/>
      <c r="F61" s="157"/>
      <c r="G61" s="157"/>
      <c r="H61" s="157"/>
      <c r="I61" s="158"/>
      <c r="J61" s="159">
        <f>J116</f>
        <v>0</v>
      </c>
      <c r="K61" s="160"/>
    </row>
    <row r="62" spans="2:47" s="8" customFormat="1" ht="19.95" customHeight="1">
      <c r="B62" s="154"/>
      <c r="C62" s="155"/>
      <c r="D62" s="156" t="s">
        <v>109</v>
      </c>
      <c r="E62" s="157"/>
      <c r="F62" s="157"/>
      <c r="G62" s="157"/>
      <c r="H62" s="157"/>
      <c r="I62" s="158"/>
      <c r="J62" s="159">
        <f>J144</f>
        <v>0</v>
      </c>
      <c r="K62" s="160"/>
    </row>
    <row r="63" spans="2:47" s="8" customFormat="1" ht="19.95" customHeight="1">
      <c r="B63" s="154"/>
      <c r="C63" s="155"/>
      <c r="D63" s="156" t="s">
        <v>110</v>
      </c>
      <c r="E63" s="157"/>
      <c r="F63" s="157"/>
      <c r="G63" s="157"/>
      <c r="H63" s="157"/>
      <c r="I63" s="158"/>
      <c r="J63" s="159">
        <f>J182</f>
        <v>0</v>
      </c>
      <c r="K63" s="160"/>
    </row>
    <row r="64" spans="2:47" s="8" customFormat="1" ht="19.95" customHeight="1">
      <c r="B64" s="154"/>
      <c r="C64" s="155"/>
      <c r="D64" s="156" t="s">
        <v>111</v>
      </c>
      <c r="E64" s="157"/>
      <c r="F64" s="157"/>
      <c r="G64" s="157"/>
      <c r="H64" s="157"/>
      <c r="I64" s="158"/>
      <c r="J64" s="159">
        <f>J187</f>
        <v>0</v>
      </c>
      <c r="K64" s="160"/>
    </row>
    <row r="65" spans="2:12" s="7" customFormat="1" ht="24.9" customHeight="1">
      <c r="B65" s="147"/>
      <c r="C65" s="148"/>
      <c r="D65" s="149" t="s">
        <v>112</v>
      </c>
      <c r="E65" s="150"/>
      <c r="F65" s="150"/>
      <c r="G65" s="150"/>
      <c r="H65" s="150"/>
      <c r="I65" s="151"/>
      <c r="J65" s="152">
        <f>J189</f>
        <v>0</v>
      </c>
      <c r="K65" s="153"/>
    </row>
    <row r="66" spans="2:12" s="8" customFormat="1" ht="19.95" customHeight="1">
      <c r="B66" s="154"/>
      <c r="C66" s="155"/>
      <c r="D66" s="156" t="s">
        <v>113</v>
      </c>
      <c r="E66" s="157"/>
      <c r="F66" s="157"/>
      <c r="G66" s="157"/>
      <c r="H66" s="157"/>
      <c r="I66" s="158"/>
      <c r="J66" s="159">
        <f>J190</f>
        <v>0</v>
      </c>
      <c r="K66" s="160"/>
    </row>
    <row r="67" spans="2:12" s="8" customFormat="1" ht="19.95" customHeight="1">
      <c r="B67" s="154"/>
      <c r="C67" s="155"/>
      <c r="D67" s="156" t="s">
        <v>114</v>
      </c>
      <c r="E67" s="157"/>
      <c r="F67" s="157"/>
      <c r="G67" s="157"/>
      <c r="H67" s="157"/>
      <c r="I67" s="158"/>
      <c r="J67" s="159">
        <f>J205</f>
        <v>0</v>
      </c>
      <c r="K67" s="160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16"/>
      <c r="J68" s="40"/>
      <c r="K68" s="43"/>
    </row>
    <row r="69" spans="2:12" s="1" customFormat="1" ht="6.9" customHeight="1">
      <c r="B69" s="54"/>
      <c r="C69" s="55"/>
      <c r="D69" s="55"/>
      <c r="E69" s="55"/>
      <c r="F69" s="55"/>
      <c r="G69" s="55"/>
      <c r="H69" s="55"/>
      <c r="I69" s="137"/>
      <c r="J69" s="55"/>
      <c r="K69" s="56"/>
    </row>
    <row r="73" spans="2:12" s="1" customFormat="1" ht="6.9" customHeight="1">
      <c r="B73" s="57"/>
      <c r="C73" s="58"/>
      <c r="D73" s="58"/>
      <c r="E73" s="58"/>
      <c r="F73" s="58"/>
      <c r="G73" s="58"/>
      <c r="H73" s="58"/>
      <c r="I73" s="140"/>
      <c r="J73" s="58"/>
      <c r="K73" s="58"/>
      <c r="L73" s="59"/>
    </row>
    <row r="74" spans="2:12" s="1" customFormat="1" ht="36.9" customHeight="1">
      <c r="B74" s="39"/>
      <c r="C74" s="60" t="s">
        <v>115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6.9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4.4" customHeight="1">
      <c r="B76" s="39"/>
      <c r="C76" s="63" t="s">
        <v>18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22.5" customHeight="1">
      <c r="B77" s="39"/>
      <c r="C77" s="61"/>
      <c r="D77" s="61"/>
      <c r="E77" s="299" t="str">
        <f>E7</f>
        <v>VD Veletov, oprava dilatačních spar</v>
      </c>
      <c r="F77" s="300"/>
      <c r="G77" s="300"/>
      <c r="H77" s="300"/>
      <c r="I77" s="161"/>
      <c r="J77" s="61"/>
      <c r="K77" s="61"/>
      <c r="L77" s="59"/>
    </row>
    <row r="78" spans="2:12" s="1" customFormat="1" ht="14.4" customHeight="1">
      <c r="B78" s="39"/>
      <c r="C78" s="63" t="s">
        <v>97</v>
      </c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23.25" customHeight="1">
      <c r="B79" s="39"/>
      <c r="C79" s="61"/>
      <c r="D79" s="61"/>
      <c r="E79" s="267" t="str">
        <f>E9</f>
        <v>1. - SO 1 -  PK - dilatační spáry</v>
      </c>
      <c r="F79" s="301"/>
      <c r="G79" s="301"/>
      <c r="H79" s="301"/>
      <c r="I79" s="161"/>
      <c r="J79" s="61"/>
      <c r="K79" s="61"/>
      <c r="L79" s="59"/>
    </row>
    <row r="80" spans="2:12" s="1" customFormat="1" ht="6.9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8" customHeight="1">
      <c r="B81" s="39"/>
      <c r="C81" s="63" t="s">
        <v>26</v>
      </c>
      <c r="D81" s="61"/>
      <c r="E81" s="61"/>
      <c r="F81" s="162" t="str">
        <f>F12</f>
        <v>Veletov</v>
      </c>
      <c r="G81" s="61"/>
      <c r="H81" s="61"/>
      <c r="I81" s="163" t="s">
        <v>28</v>
      </c>
      <c r="J81" s="71" t="str">
        <f>IF(J12="","",J12)</f>
        <v>25.11.2016</v>
      </c>
      <c r="K81" s="61"/>
      <c r="L81" s="59"/>
    </row>
    <row r="82" spans="2:65" s="1" customFormat="1" ht="6.9" customHeight="1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1" customFormat="1" ht="13.2">
      <c r="B83" s="39"/>
      <c r="C83" s="63" t="s">
        <v>32</v>
      </c>
      <c r="D83" s="61"/>
      <c r="E83" s="61"/>
      <c r="F83" s="162" t="str">
        <f>E15</f>
        <v>Povodí Labe, státní podnik, OIČ, Hradec Králové</v>
      </c>
      <c r="G83" s="61"/>
      <c r="H83" s="61"/>
      <c r="I83" s="163" t="s">
        <v>39</v>
      </c>
      <c r="J83" s="162" t="str">
        <f>E21</f>
        <v>Povodí Labe, státní podnik, OIČ, Hradec Králové</v>
      </c>
      <c r="K83" s="61"/>
      <c r="L83" s="59"/>
    </row>
    <row r="84" spans="2:65" s="1" customFormat="1" ht="14.4" customHeight="1">
      <c r="B84" s="39"/>
      <c r="C84" s="63" t="s">
        <v>37</v>
      </c>
      <c r="D84" s="61"/>
      <c r="E84" s="61"/>
      <c r="F84" s="162" t="str">
        <f>IF(E18="","",E18)</f>
        <v/>
      </c>
      <c r="G84" s="61"/>
      <c r="H84" s="61"/>
      <c r="I84" s="161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9" customFormat="1" ht="29.25" customHeight="1">
      <c r="B86" s="164"/>
      <c r="C86" s="165" t="s">
        <v>116</v>
      </c>
      <c r="D86" s="166" t="s">
        <v>62</v>
      </c>
      <c r="E86" s="166" t="s">
        <v>58</v>
      </c>
      <c r="F86" s="166" t="s">
        <v>117</v>
      </c>
      <c r="G86" s="166" t="s">
        <v>118</v>
      </c>
      <c r="H86" s="166" t="s">
        <v>119</v>
      </c>
      <c r="I86" s="167" t="s">
        <v>120</v>
      </c>
      <c r="J86" s="166" t="s">
        <v>101</v>
      </c>
      <c r="K86" s="168" t="s">
        <v>121</v>
      </c>
      <c r="L86" s="169"/>
      <c r="M86" s="79" t="s">
        <v>122</v>
      </c>
      <c r="N86" s="80" t="s">
        <v>47</v>
      </c>
      <c r="O86" s="80" t="s">
        <v>123</v>
      </c>
      <c r="P86" s="80" t="s">
        <v>124</v>
      </c>
      <c r="Q86" s="80" t="s">
        <v>125</v>
      </c>
      <c r="R86" s="80" t="s">
        <v>126</v>
      </c>
      <c r="S86" s="80" t="s">
        <v>127</v>
      </c>
      <c r="T86" s="81" t="s">
        <v>128</v>
      </c>
    </row>
    <row r="87" spans="2:65" s="1" customFormat="1" ht="29.25" customHeight="1">
      <c r="B87" s="39"/>
      <c r="C87" s="85" t="s">
        <v>102</v>
      </c>
      <c r="D87" s="61"/>
      <c r="E87" s="61"/>
      <c r="F87" s="61"/>
      <c r="G87" s="61"/>
      <c r="H87" s="61"/>
      <c r="I87" s="161"/>
      <c r="J87" s="170">
        <f>BK87</f>
        <v>0</v>
      </c>
      <c r="K87" s="61"/>
      <c r="L87" s="59"/>
      <c r="M87" s="82"/>
      <c r="N87" s="83"/>
      <c r="O87" s="83"/>
      <c r="P87" s="171">
        <f>P88+P189</f>
        <v>0</v>
      </c>
      <c r="Q87" s="83"/>
      <c r="R87" s="171">
        <f>R88+R189</f>
        <v>0.8287377199999999</v>
      </c>
      <c r="S87" s="83"/>
      <c r="T87" s="172">
        <f>T88+T189</f>
        <v>32.176403000000001</v>
      </c>
      <c r="AT87" s="22" t="s">
        <v>76</v>
      </c>
      <c r="AU87" s="22" t="s">
        <v>103</v>
      </c>
      <c r="BK87" s="173">
        <f>BK88+BK189</f>
        <v>0</v>
      </c>
    </row>
    <row r="88" spans="2:65" s="10" customFormat="1" ht="37.35" customHeight="1">
      <c r="B88" s="174"/>
      <c r="C88" s="175"/>
      <c r="D88" s="176" t="s">
        <v>76</v>
      </c>
      <c r="E88" s="177" t="s">
        <v>129</v>
      </c>
      <c r="F88" s="177" t="s">
        <v>130</v>
      </c>
      <c r="G88" s="175"/>
      <c r="H88" s="175"/>
      <c r="I88" s="178"/>
      <c r="J88" s="179">
        <f>BK88</f>
        <v>0</v>
      </c>
      <c r="K88" s="175"/>
      <c r="L88" s="180"/>
      <c r="M88" s="181"/>
      <c r="N88" s="182"/>
      <c r="O88" s="182"/>
      <c r="P88" s="183">
        <f>P89+P99+P103+P116+P144+P182+P187</f>
        <v>0</v>
      </c>
      <c r="Q88" s="182"/>
      <c r="R88" s="183">
        <f>R89+R99+R103+R116+R144+R182+R187</f>
        <v>0.51302221999999997</v>
      </c>
      <c r="S88" s="182"/>
      <c r="T88" s="184">
        <f>T89+T99+T103+T116+T144+T182+T187</f>
        <v>32.017600000000002</v>
      </c>
      <c r="AR88" s="185" t="s">
        <v>25</v>
      </c>
      <c r="AT88" s="186" t="s">
        <v>76</v>
      </c>
      <c r="AU88" s="186" t="s">
        <v>77</v>
      </c>
      <c r="AY88" s="185" t="s">
        <v>131</v>
      </c>
      <c r="BK88" s="187">
        <f>BK89+BK99+BK103+BK116+BK144+BK182+BK187</f>
        <v>0</v>
      </c>
    </row>
    <row r="89" spans="2:65" s="10" customFormat="1" ht="19.95" customHeight="1">
      <c r="B89" s="174"/>
      <c r="C89" s="175"/>
      <c r="D89" s="188" t="s">
        <v>76</v>
      </c>
      <c r="E89" s="189" t="s">
        <v>25</v>
      </c>
      <c r="F89" s="189" t="s">
        <v>132</v>
      </c>
      <c r="G89" s="175"/>
      <c r="H89" s="175"/>
      <c r="I89" s="178"/>
      <c r="J89" s="190">
        <f>BK89</f>
        <v>0</v>
      </c>
      <c r="K89" s="175"/>
      <c r="L89" s="180"/>
      <c r="M89" s="181"/>
      <c r="N89" s="182"/>
      <c r="O89" s="182"/>
      <c r="P89" s="183">
        <f>SUM(P90:P98)</f>
        <v>0</v>
      </c>
      <c r="Q89" s="182"/>
      <c r="R89" s="183">
        <f>SUM(R90:R98)</f>
        <v>2.4000000000000002E-3</v>
      </c>
      <c r="S89" s="182"/>
      <c r="T89" s="184">
        <f>SUM(T90:T98)</f>
        <v>0</v>
      </c>
      <c r="AR89" s="185" t="s">
        <v>25</v>
      </c>
      <c r="AT89" s="186" t="s">
        <v>76</v>
      </c>
      <c r="AU89" s="186" t="s">
        <v>25</v>
      </c>
      <c r="AY89" s="185" t="s">
        <v>131</v>
      </c>
      <c r="BK89" s="187">
        <f>SUM(BK90:BK98)</f>
        <v>0</v>
      </c>
    </row>
    <row r="90" spans="2:65" s="1" customFormat="1" ht="31.5" customHeight="1">
      <c r="B90" s="39"/>
      <c r="C90" s="191" t="s">
        <v>25</v>
      </c>
      <c r="D90" s="191" t="s">
        <v>133</v>
      </c>
      <c r="E90" s="192" t="s">
        <v>134</v>
      </c>
      <c r="F90" s="193" t="s">
        <v>135</v>
      </c>
      <c r="G90" s="194" t="s">
        <v>136</v>
      </c>
      <c r="H90" s="195">
        <v>30</v>
      </c>
      <c r="I90" s="196"/>
      <c r="J90" s="197">
        <f>ROUND(I90*H90,2)</f>
        <v>0</v>
      </c>
      <c r="K90" s="193" t="s">
        <v>137</v>
      </c>
      <c r="L90" s="59"/>
      <c r="M90" s="198" t="s">
        <v>34</v>
      </c>
      <c r="N90" s="199" t="s">
        <v>50</v>
      </c>
      <c r="O90" s="40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2" t="s">
        <v>138</v>
      </c>
      <c r="AT90" s="22" t="s">
        <v>133</v>
      </c>
      <c r="AU90" s="22" t="s">
        <v>86</v>
      </c>
      <c r="AY90" s="22" t="s">
        <v>131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2" t="s">
        <v>138</v>
      </c>
      <c r="BK90" s="202">
        <f>ROUND(I90*H90,2)</f>
        <v>0</v>
      </c>
      <c r="BL90" s="22" t="s">
        <v>138</v>
      </c>
      <c r="BM90" s="22" t="s">
        <v>139</v>
      </c>
    </row>
    <row r="91" spans="2:65" s="11" customFormat="1">
      <c r="B91" s="203"/>
      <c r="C91" s="204"/>
      <c r="D91" s="205" t="s">
        <v>140</v>
      </c>
      <c r="E91" s="206" t="s">
        <v>34</v>
      </c>
      <c r="F91" s="207" t="s">
        <v>141</v>
      </c>
      <c r="G91" s="204"/>
      <c r="H91" s="208" t="s">
        <v>34</v>
      </c>
      <c r="I91" s="209"/>
      <c r="J91" s="204"/>
      <c r="K91" s="204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140</v>
      </c>
      <c r="AU91" s="214" t="s">
        <v>86</v>
      </c>
      <c r="AV91" s="11" t="s">
        <v>25</v>
      </c>
      <c r="AW91" s="11" t="s">
        <v>40</v>
      </c>
      <c r="AX91" s="11" t="s">
        <v>77</v>
      </c>
      <c r="AY91" s="214" t="s">
        <v>131</v>
      </c>
    </row>
    <row r="92" spans="2:65" s="12" customFormat="1">
      <c r="B92" s="215"/>
      <c r="C92" s="216"/>
      <c r="D92" s="217" t="s">
        <v>140</v>
      </c>
      <c r="E92" s="218" t="s">
        <v>34</v>
      </c>
      <c r="F92" s="219" t="s">
        <v>142</v>
      </c>
      <c r="G92" s="216"/>
      <c r="H92" s="220">
        <v>30</v>
      </c>
      <c r="I92" s="221"/>
      <c r="J92" s="216"/>
      <c r="K92" s="216"/>
      <c r="L92" s="222"/>
      <c r="M92" s="223"/>
      <c r="N92" s="224"/>
      <c r="O92" s="224"/>
      <c r="P92" s="224"/>
      <c r="Q92" s="224"/>
      <c r="R92" s="224"/>
      <c r="S92" s="224"/>
      <c r="T92" s="225"/>
      <c r="AT92" s="226" t="s">
        <v>140</v>
      </c>
      <c r="AU92" s="226" t="s">
        <v>86</v>
      </c>
      <c r="AV92" s="12" t="s">
        <v>86</v>
      </c>
      <c r="AW92" s="12" t="s">
        <v>40</v>
      </c>
      <c r="AX92" s="12" t="s">
        <v>25</v>
      </c>
      <c r="AY92" s="226" t="s">
        <v>131</v>
      </c>
    </row>
    <row r="93" spans="2:65" s="1" customFormat="1" ht="22.5" customHeight="1">
      <c r="B93" s="39"/>
      <c r="C93" s="191" t="s">
        <v>86</v>
      </c>
      <c r="D93" s="191" t="s">
        <v>133</v>
      </c>
      <c r="E93" s="192" t="s">
        <v>143</v>
      </c>
      <c r="F93" s="193" t="s">
        <v>144</v>
      </c>
      <c r="G93" s="194" t="s">
        <v>145</v>
      </c>
      <c r="H93" s="195">
        <v>12</v>
      </c>
      <c r="I93" s="196"/>
      <c r="J93" s="197">
        <f>ROUND(I93*H93,2)</f>
        <v>0</v>
      </c>
      <c r="K93" s="193" t="s">
        <v>34</v>
      </c>
      <c r="L93" s="59"/>
      <c r="M93" s="198" t="s">
        <v>34</v>
      </c>
      <c r="N93" s="199" t="s">
        <v>50</v>
      </c>
      <c r="O93" s="40"/>
      <c r="P93" s="200">
        <f>O93*H93</f>
        <v>0</v>
      </c>
      <c r="Q93" s="200">
        <v>2.0000000000000001E-4</v>
      </c>
      <c r="R93" s="200">
        <f>Q93*H93</f>
        <v>2.4000000000000002E-3</v>
      </c>
      <c r="S93" s="200">
        <v>0</v>
      </c>
      <c r="T93" s="201">
        <f>S93*H93</f>
        <v>0</v>
      </c>
      <c r="AR93" s="22" t="s">
        <v>138</v>
      </c>
      <c r="AT93" s="22" t="s">
        <v>133</v>
      </c>
      <c r="AU93" s="22" t="s">
        <v>86</v>
      </c>
      <c r="AY93" s="22" t="s">
        <v>131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138</v>
      </c>
      <c r="BK93" s="202">
        <f>ROUND(I93*H93,2)</f>
        <v>0</v>
      </c>
      <c r="BL93" s="22" t="s">
        <v>138</v>
      </c>
      <c r="BM93" s="22" t="s">
        <v>146</v>
      </c>
    </row>
    <row r="94" spans="2:65" s="11" customFormat="1">
      <c r="B94" s="203"/>
      <c r="C94" s="204"/>
      <c r="D94" s="205" t="s">
        <v>140</v>
      </c>
      <c r="E94" s="206" t="s">
        <v>34</v>
      </c>
      <c r="F94" s="207" t="s">
        <v>147</v>
      </c>
      <c r="G94" s="204"/>
      <c r="H94" s="208" t="s">
        <v>34</v>
      </c>
      <c r="I94" s="209"/>
      <c r="J94" s="204"/>
      <c r="K94" s="204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140</v>
      </c>
      <c r="AU94" s="214" t="s">
        <v>86</v>
      </c>
      <c r="AV94" s="11" t="s">
        <v>25</v>
      </c>
      <c r="AW94" s="11" t="s">
        <v>40</v>
      </c>
      <c r="AX94" s="11" t="s">
        <v>77</v>
      </c>
      <c r="AY94" s="214" t="s">
        <v>131</v>
      </c>
    </row>
    <row r="95" spans="2:65" s="12" customFormat="1">
      <c r="B95" s="215"/>
      <c r="C95" s="216"/>
      <c r="D95" s="217" t="s">
        <v>140</v>
      </c>
      <c r="E95" s="218" t="s">
        <v>34</v>
      </c>
      <c r="F95" s="219" t="s">
        <v>148</v>
      </c>
      <c r="G95" s="216"/>
      <c r="H95" s="220">
        <v>12</v>
      </c>
      <c r="I95" s="221"/>
      <c r="J95" s="216"/>
      <c r="K95" s="216"/>
      <c r="L95" s="222"/>
      <c r="M95" s="223"/>
      <c r="N95" s="224"/>
      <c r="O95" s="224"/>
      <c r="P95" s="224"/>
      <c r="Q95" s="224"/>
      <c r="R95" s="224"/>
      <c r="S95" s="224"/>
      <c r="T95" s="225"/>
      <c r="AT95" s="226" t="s">
        <v>140</v>
      </c>
      <c r="AU95" s="226" t="s">
        <v>86</v>
      </c>
      <c r="AV95" s="12" t="s">
        <v>86</v>
      </c>
      <c r="AW95" s="12" t="s">
        <v>40</v>
      </c>
      <c r="AX95" s="12" t="s">
        <v>25</v>
      </c>
      <c r="AY95" s="226" t="s">
        <v>131</v>
      </c>
    </row>
    <row r="96" spans="2:65" s="1" customFormat="1" ht="31.5" customHeight="1">
      <c r="B96" s="39"/>
      <c r="C96" s="191" t="s">
        <v>149</v>
      </c>
      <c r="D96" s="191" t="s">
        <v>133</v>
      </c>
      <c r="E96" s="192" t="s">
        <v>150</v>
      </c>
      <c r="F96" s="193" t="s">
        <v>151</v>
      </c>
      <c r="G96" s="194" t="s">
        <v>152</v>
      </c>
      <c r="H96" s="195">
        <v>54</v>
      </c>
      <c r="I96" s="196"/>
      <c r="J96" s="197">
        <f>ROUND(I96*H96,2)</f>
        <v>0</v>
      </c>
      <c r="K96" s="193" t="s">
        <v>34</v>
      </c>
      <c r="L96" s="59"/>
      <c r="M96" s="198" t="s">
        <v>34</v>
      </c>
      <c r="N96" s="199" t="s">
        <v>50</v>
      </c>
      <c r="O96" s="40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2" t="s">
        <v>138</v>
      </c>
      <c r="AT96" s="22" t="s">
        <v>133</v>
      </c>
      <c r="AU96" s="22" t="s">
        <v>86</v>
      </c>
      <c r="AY96" s="22" t="s">
        <v>131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2" t="s">
        <v>138</v>
      </c>
      <c r="BK96" s="202">
        <f>ROUND(I96*H96,2)</f>
        <v>0</v>
      </c>
      <c r="BL96" s="22" t="s">
        <v>138</v>
      </c>
      <c r="BM96" s="22" t="s">
        <v>153</v>
      </c>
    </row>
    <row r="97" spans="2:65" s="11" customFormat="1">
      <c r="B97" s="203"/>
      <c r="C97" s="204"/>
      <c r="D97" s="205" t="s">
        <v>140</v>
      </c>
      <c r="E97" s="206" t="s">
        <v>34</v>
      </c>
      <c r="F97" s="207" t="s">
        <v>154</v>
      </c>
      <c r="G97" s="204"/>
      <c r="H97" s="208" t="s">
        <v>34</v>
      </c>
      <c r="I97" s="209"/>
      <c r="J97" s="204"/>
      <c r="K97" s="204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140</v>
      </c>
      <c r="AU97" s="214" t="s">
        <v>86</v>
      </c>
      <c r="AV97" s="11" t="s">
        <v>25</v>
      </c>
      <c r="AW97" s="11" t="s">
        <v>40</v>
      </c>
      <c r="AX97" s="11" t="s">
        <v>77</v>
      </c>
      <c r="AY97" s="214" t="s">
        <v>131</v>
      </c>
    </row>
    <row r="98" spans="2:65" s="12" customFormat="1">
      <c r="B98" s="215"/>
      <c r="C98" s="216"/>
      <c r="D98" s="205" t="s">
        <v>140</v>
      </c>
      <c r="E98" s="227" t="s">
        <v>34</v>
      </c>
      <c r="F98" s="228" t="s">
        <v>155</v>
      </c>
      <c r="G98" s="216"/>
      <c r="H98" s="229">
        <v>54</v>
      </c>
      <c r="I98" s="221"/>
      <c r="J98" s="216"/>
      <c r="K98" s="216"/>
      <c r="L98" s="222"/>
      <c r="M98" s="223"/>
      <c r="N98" s="224"/>
      <c r="O98" s="224"/>
      <c r="P98" s="224"/>
      <c r="Q98" s="224"/>
      <c r="R98" s="224"/>
      <c r="S98" s="224"/>
      <c r="T98" s="225"/>
      <c r="AT98" s="226" t="s">
        <v>140</v>
      </c>
      <c r="AU98" s="226" t="s">
        <v>86</v>
      </c>
      <c r="AV98" s="12" t="s">
        <v>86</v>
      </c>
      <c r="AW98" s="12" t="s">
        <v>40</v>
      </c>
      <c r="AX98" s="12" t="s">
        <v>25</v>
      </c>
      <c r="AY98" s="226" t="s">
        <v>131</v>
      </c>
    </row>
    <row r="99" spans="2:65" s="10" customFormat="1" ht="29.85" customHeight="1">
      <c r="B99" s="174"/>
      <c r="C99" s="175"/>
      <c r="D99" s="188" t="s">
        <v>76</v>
      </c>
      <c r="E99" s="189" t="s">
        <v>86</v>
      </c>
      <c r="F99" s="189" t="s">
        <v>156</v>
      </c>
      <c r="G99" s="175"/>
      <c r="H99" s="175"/>
      <c r="I99" s="178"/>
      <c r="J99" s="190">
        <f>BK99</f>
        <v>0</v>
      </c>
      <c r="K99" s="175"/>
      <c r="L99" s="180"/>
      <c r="M99" s="181"/>
      <c r="N99" s="182"/>
      <c r="O99" s="182"/>
      <c r="P99" s="183">
        <f>SUM(P100:P102)</f>
        <v>0</v>
      </c>
      <c r="Q99" s="182"/>
      <c r="R99" s="183">
        <f>SUM(R100:R102)</f>
        <v>8.9280000000000002E-3</v>
      </c>
      <c r="S99" s="182"/>
      <c r="T99" s="184">
        <f>SUM(T100:T102)</f>
        <v>0</v>
      </c>
      <c r="AR99" s="185" t="s">
        <v>25</v>
      </c>
      <c r="AT99" s="186" t="s">
        <v>76</v>
      </c>
      <c r="AU99" s="186" t="s">
        <v>25</v>
      </c>
      <c r="AY99" s="185" t="s">
        <v>131</v>
      </c>
      <c r="BK99" s="187">
        <f>SUM(BK100:BK102)</f>
        <v>0</v>
      </c>
    </row>
    <row r="100" spans="2:65" s="1" customFormat="1" ht="31.5" customHeight="1">
      <c r="B100" s="39"/>
      <c r="C100" s="191" t="s">
        <v>138</v>
      </c>
      <c r="D100" s="191" t="s">
        <v>133</v>
      </c>
      <c r="E100" s="192" t="s">
        <v>157</v>
      </c>
      <c r="F100" s="193" t="s">
        <v>158</v>
      </c>
      <c r="G100" s="194" t="s">
        <v>159</v>
      </c>
      <c r="H100" s="195">
        <v>74.400000000000006</v>
      </c>
      <c r="I100" s="196"/>
      <c r="J100" s="197">
        <f>ROUND(I100*H100,2)</f>
        <v>0</v>
      </c>
      <c r="K100" s="193" t="s">
        <v>137</v>
      </c>
      <c r="L100" s="59"/>
      <c r="M100" s="198" t="s">
        <v>34</v>
      </c>
      <c r="N100" s="199" t="s">
        <v>50</v>
      </c>
      <c r="O100" s="40"/>
      <c r="P100" s="200">
        <f>O100*H100</f>
        <v>0</v>
      </c>
      <c r="Q100" s="200">
        <v>1.2E-4</v>
      </c>
      <c r="R100" s="200">
        <f>Q100*H100</f>
        <v>8.9280000000000002E-3</v>
      </c>
      <c r="S100" s="200">
        <v>0</v>
      </c>
      <c r="T100" s="201">
        <f>S100*H100</f>
        <v>0</v>
      </c>
      <c r="AR100" s="22" t="s">
        <v>138</v>
      </c>
      <c r="AT100" s="22" t="s">
        <v>133</v>
      </c>
      <c r="AU100" s="22" t="s">
        <v>86</v>
      </c>
      <c r="AY100" s="22" t="s">
        <v>131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138</v>
      </c>
      <c r="BK100" s="202">
        <f>ROUND(I100*H100,2)</f>
        <v>0</v>
      </c>
      <c r="BL100" s="22" t="s">
        <v>138</v>
      </c>
      <c r="BM100" s="22" t="s">
        <v>160</v>
      </c>
    </row>
    <row r="101" spans="2:65" s="11" customFormat="1">
      <c r="B101" s="203"/>
      <c r="C101" s="204"/>
      <c r="D101" s="205" t="s">
        <v>140</v>
      </c>
      <c r="E101" s="206" t="s">
        <v>34</v>
      </c>
      <c r="F101" s="207" t="s">
        <v>161</v>
      </c>
      <c r="G101" s="204"/>
      <c r="H101" s="208" t="s">
        <v>34</v>
      </c>
      <c r="I101" s="209"/>
      <c r="J101" s="204"/>
      <c r="K101" s="204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140</v>
      </c>
      <c r="AU101" s="214" t="s">
        <v>86</v>
      </c>
      <c r="AV101" s="11" t="s">
        <v>25</v>
      </c>
      <c r="AW101" s="11" t="s">
        <v>40</v>
      </c>
      <c r="AX101" s="11" t="s">
        <v>77</v>
      </c>
      <c r="AY101" s="214" t="s">
        <v>131</v>
      </c>
    </row>
    <row r="102" spans="2:65" s="12" customFormat="1">
      <c r="B102" s="215"/>
      <c r="C102" s="216"/>
      <c r="D102" s="205" t="s">
        <v>140</v>
      </c>
      <c r="E102" s="227" t="s">
        <v>34</v>
      </c>
      <c r="F102" s="228" t="s">
        <v>162</v>
      </c>
      <c r="G102" s="216"/>
      <c r="H102" s="229">
        <v>74.400000000000006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140</v>
      </c>
      <c r="AU102" s="226" t="s">
        <v>86</v>
      </c>
      <c r="AV102" s="12" t="s">
        <v>86</v>
      </c>
      <c r="AW102" s="12" t="s">
        <v>40</v>
      </c>
      <c r="AX102" s="12" t="s">
        <v>25</v>
      </c>
      <c r="AY102" s="226" t="s">
        <v>131</v>
      </c>
    </row>
    <row r="103" spans="2:65" s="10" customFormat="1" ht="29.85" customHeight="1">
      <c r="B103" s="174"/>
      <c r="C103" s="175"/>
      <c r="D103" s="188" t="s">
        <v>76</v>
      </c>
      <c r="E103" s="189" t="s">
        <v>149</v>
      </c>
      <c r="F103" s="189" t="s">
        <v>163</v>
      </c>
      <c r="G103" s="175"/>
      <c r="H103" s="175"/>
      <c r="I103" s="178"/>
      <c r="J103" s="190">
        <f>BK103</f>
        <v>0</v>
      </c>
      <c r="K103" s="175"/>
      <c r="L103" s="180"/>
      <c r="M103" s="181"/>
      <c r="N103" s="182"/>
      <c r="O103" s="182"/>
      <c r="P103" s="183">
        <f>SUM(P104:P115)</f>
        <v>0</v>
      </c>
      <c r="Q103" s="182"/>
      <c r="R103" s="183">
        <f>SUM(R104:R115)</f>
        <v>0.39253503000000001</v>
      </c>
      <c r="S103" s="182"/>
      <c r="T103" s="184">
        <f>SUM(T104:T115)</f>
        <v>0</v>
      </c>
      <c r="AR103" s="185" t="s">
        <v>25</v>
      </c>
      <c r="AT103" s="186" t="s">
        <v>76</v>
      </c>
      <c r="AU103" s="186" t="s">
        <v>25</v>
      </c>
      <c r="AY103" s="185" t="s">
        <v>131</v>
      </c>
      <c r="BK103" s="187">
        <f>SUM(BK104:BK115)</f>
        <v>0</v>
      </c>
    </row>
    <row r="104" spans="2:65" s="1" customFormat="1" ht="22.5" customHeight="1">
      <c r="B104" s="39"/>
      <c r="C104" s="191" t="s">
        <v>164</v>
      </c>
      <c r="D104" s="191" t="s">
        <v>133</v>
      </c>
      <c r="E104" s="192" t="s">
        <v>165</v>
      </c>
      <c r="F104" s="193" t="s">
        <v>166</v>
      </c>
      <c r="G104" s="194" t="s">
        <v>136</v>
      </c>
      <c r="H104" s="195">
        <v>4.9630000000000001</v>
      </c>
      <c r="I104" s="196"/>
      <c r="J104" s="197">
        <f>ROUND(I104*H104,2)</f>
        <v>0</v>
      </c>
      <c r="K104" s="193" t="s">
        <v>34</v>
      </c>
      <c r="L104" s="59"/>
      <c r="M104" s="198" t="s">
        <v>34</v>
      </c>
      <c r="N104" s="199" t="s">
        <v>50</v>
      </c>
      <c r="O104" s="40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2" t="s">
        <v>138</v>
      </c>
      <c r="AT104" s="22" t="s">
        <v>133</v>
      </c>
      <c r="AU104" s="22" t="s">
        <v>86</v>
      </c>
      <c r="AY104" s="22" t="s">
        <v>131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138</v>
      </c>
      <c r="BK104" s="202">
        <f>ROUND(I104*H104,2)</f>
        <v>0</v>
      </c>
      <c r="BL104" s="22" t="s">
        <v>138</v>
      </c>
      <c r="BM104" s="22" t="s">
        <v>167</v>
      </c>
    </row>
    <row r="105" spans="2:65" s="11" customFormat="1">
      <c r="B105" s="203"/>
      <c r="C105" s="204"/>
      <c r="D105" s="205" t="s">
        <v>140</v>
      </c>
      <c r="E105" s="206" t="s">
        <v>34</v>
      </c>
      <c r="F105" s="207" t="s">
        <v>168</v>
      </c>
      <c r="G105" s="204"/>
      <c r="H105" s="208" t="s">
        <v>34</v>
      </c>
      <c r="I105" s="209"/>
      <c r="J105" s="204"/>
      <c r="K105" s="204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140</v>
      </c>
      <c r="AU105" s="214" t="s">
        <v>86</v>
      </c>
      <c r="AV105" s="11" t="s">
        <v>25</v>
      </c>
      <c r="AW105" s="11" t="s">
        <v>40</v>
      </c>
      <c r="AX105" s="11" t="s">
        <v>77</v>
      </c>
      <c r="AY105" s="214" t="s">
        <v>131</v>
      </c>
    </row>
    <row r="106" spans="2:65" s="11" customFormat="1" ht="24">
      <c r="B106" s="203"/>
      <c r="C106" s="204"/>
      <c r="D106" s="205" t="s">
        <v>140</v>
      </c>
      <c r="E106" s="206" t="s">
        <v>34</v>
      </c>
      <c r="F106" s="207" t="s">
        <v>169</v>
      </c>
      <c r="G106" s="204"/>
      <c r="H106" s="208" t="s">
        <v>34</v>
      </c>
      <c r="I106" s="209"/>
      <c r="J106" s="204"/>
      <c r="K106" s="204"/>
      <c r="L106" s="210"/>
      <c r="M106" s="211"/>
      <c r="N106" s="212"/>
      <c r="O106" s="212"/>
      <c r="P106" s="212"/>
      <c r="Q106" s="212"/>
      <c r="R106" s="212"/>
      <c r="S106" s="212"/>
      <c r="T106" s="213"/>
      <c r="AT106" s="214" t="s">
        <v>140</v>
      </c>
      <c r="AU106" s="214" t="s">
        <v>86</v>
      </c>
      <c r="AV106" s="11" t="s">
        <v>25</v>
      </c>
      <c r="AW106" s="11" t="s">
        <v>40</v>
      </c>
      <c r="AX106" s="11" t="s">
        <v>77</v>
      </c>
      <c r="AY106" s="214" t="s">
        <v>131</v>
      </c>
    </row>
    <row r="107" spans="2:65" s="11" customFormat="1">
      <c r="B107" s="203"/>
      <c r="C107" s="204"/>
      <c r="D107" s="205" t="s">
        <v>140</v>
      </c>
      <c r="E107" s="206" t="s">
        <v>34</v>
      </c>
      <c r="F107" s="207" t="s">
        <v>170</v>
      </c>
      <c r="G107" s="204"/>
      <c r="H107" s="208" t="s">
        <v>34</v>
      </c>
      <c r="I107" s="209"/>
      <c r="J107" s="204"/>
      <c r="K107" s="204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140</v>
      </c>
      <c r="AU107" s="214" t="s">
        <v>86</v>
      </c>
      <c r="AV107" s="11" t="s">
        <v>25</v>
      </c>
      <c r="AW107" s="11" t="s">
        <v>40</v>
      </c>
      <c r="AX107" s="11" t="s">
        <v>77</v>
      </c>
      <c r="AY107" s="214" t="s">
        <v>131</v>
      </c>
    </row>
    <row r="108" spans="2:65" s="12" customFormat="1">
      <c r="B108" s="215"/>
      <c r="C108" s="216"/>
      <c r="D108" s="217" t="s">
        <v>140</v>
      </c>
      <c r="E108" s="218" t="s">
        <v>34</v>
      </c>
      <c r="F108" s="219" t="s">
        <v>171</v>
      </c>
      <c r="G108" s="216"/>
      <c r="H108" s="220">
        <v>4.9630000000000001</v>
      </c>
      <c r="I108" s="221"/>
      <c r="J108" s="216"/>
      <c r="K108" s="216"/>
      <c r="L108" s="222"/>
      <c r="M108" s="223"/>
      <c r="N108" s="224"/>
      <c r="O108" s="224"/>
      <c r="P108" s="224"/>
      <c r="Q108" s="224"/>
      <c r="R108" s="224"/>
      <c r="S108" s="224"/>
      <c r="T108" s="225"/>
      <c r="AT108" s="226" t="s">
        <v>140</v>
      </c>
      <c r="AU108" s="226" t="s">
        <v>86</v>
      </c>
      <c r="AV108" s="12" t="s">
        <v>86</v>
      </c>
      <c r="AW108" s="12" t="s">
        <v>40</v>
      </c>
      <c r="AX108" s="12" t="s">
        <v>25</v>
      </c>
      <c r="AY108" s="226" t="s">
        <v>131</v>
      </c>
    </row>
    <row r="109" spans="2:65" s="1" customFormat="1" ht="57" customHeight="1">
      <c r="B109" s="39"/>
      <c r="C109" s="191" t="s">
        <v>172</v>
      </c>
      <c r="D109" s="191" t="s">
        <v>133</v>
      </c>
      <c r="E109" s="192" t="s">
        <v>173</v>
      </c>
      <c r="F109" s="193" t="s">
        <v>174</v>
      </c>
      <c r="G109" s="194" t="s">
        <v>175</v>
      </c>
      <c r="H109" s="195">
        <v>12.24</v>
      </c>
      <c r="I109" s="196"/>
      <c r="J109" s="197">
        <f>ROUND(I109*H109,2)</f>
        <v>0</v>
      </c>
      <c r="K109" s="193" t="s">
        <v>137</v>
      </c>
      <c r="L109" s="59"/>
      <c r="M109" s="198" t="s">
        <v>34</v>
      </c>
      <c r="N109" s="199" t="s">
        <v>50</v>
      </c>
      <c r="O109" s="40"/>
      <c r="P109" s="200">
        <f>O109*H109</f>
        <v>0</v>
      </c>
      <c r="Q109" s="200">
        <v>7.6499999999999997E-3</v>
      </c>
      <c r="R109" s="200">
        <f>Q109*H109</f>
        <v>9.3635999999999997E-2</v>
      </c>
      <c r="S109" s="200">
        <v>0</v>
      </c>
      <c r="T109" s="201">
        <f>S109*H109</f>
        <v>0</v>
      </c>
      <c r="AR109" s="22" t="s">
        <v>138</v>
      </c>
      <c r="AT109" s="22" t="s">
        <v>133</v>
      </c>
      <c r="AU109" s="22" t="s">
        <v>86</v>
      </c>
      <c r="AY109" s="22" t="s">
        <v>131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138</v>
      </c>
      <c r="BK109" s="202">
        <f>ROUND(I109*H109,2)</f>
        <v>0</v>
      </c>
      <c r="BL109" s="22" t="s">
        <v>138</v>
      </c>
      <c r="BM109" s="22" t="s">
        <v>176</v>
      </c>
    </row>
    <row r="110" spans="2:65" s="11" customFormat="1">
      <c r="B110" s="203"/>
      <c r="C110" s="204"/>
      <c r="D110" s="205" t="s">
        <v>140</v>
      </c>
      <c r="E110" s="206" t="s">
        <v>34</v>
      </c>
      <c r="F110" s="207" t="s">
        <v>177</v>
      </c>
      <c r="G110" s="204"/>
      <c r="H110" s="208" t="s">
        <v>34</v>
      </c>
      <c r="I110" s="209"/>
      <c r="J110" s="204"/>
      <c r="K110" s="204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140</v>
      </c>
      <c r="AU110" s="214" t="s">
        <v>86</v>
      </c>
      <c r="AV110" s="11" t="s">
        <v>25</v>
      </c>
      <c r="AW110" s="11" t="s">
        <v>40</v>
      </c>
      <c r="AX110" s="11" t="s">
        <v>77</v>
      </c>
      <c r="AY110" s="214" t="s">
        <v>131</v>
      </c>
    </row>
    <row r="111" spans="2:65" s="12" customFormat="1">
      <c r="B111" s="215"/>
      <c r="C111" s="216"/>
      <c r="D111" s="217" t="s">
        <v>140</v>
      </c>
      <c r="E111" s="218" t="s">
        <v>34</v>
      </c>
      <c r="F111" s="219" t="s">
        <v>178</v>
      </c>
      <c r="G111" s="216"/>
      <c r="H111" s="220">
        <v>12.24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140</v>
      </c>
      <c r="AU111" s="226" t="s">
        <v>86</v>
      </c>
      <c r="AV111" s="12" t="s">
        <v>86</v>
      </c>
      <c r="AW111" s="12" t="s">
        <v>40</v>
      </c>
      <c r="AX111" s="12" t="s">
        <v>25</v>
      </c>
      <c r="AY111" s="226" t="s">
        <v>131</v>
      </c>
    </row>
    <row r="112" spans="2:65" s="1" customFormat="1" ht="57" customHeight="1">
      <c r="B112" s="39"/>
      <c r="C112" s="191" t="s">
        <v>179</v>
      </c>
      <c r="D112" s="191" t="s">
        <v>133</v>
      </c>
      <c r="E112" s="192" t="s">
        <v>180</v>
      </c>
      <c r="F112" s="193" t="s">
        <v>181</v>
      </c>
      <c r="G112" s="194" t="s">
        <v>175</v>
      </c>
      <c r="H112" s="195">
        <v>12.24</v>
      </c>
      <c r="I112" s="196"/>
      <c r="J112" s="197">
        <f>ROUND(I112*H112,2)</f>
        <v>0</v>
      </c>
      <c r="K112" s="193" t="s">
        <v>137</v>
      </c>
      <c r="L112" s="59"/>
      <c r="M112" s="198" t="s">
        <v>34</v>
      </c>
      <c r="N112" s="199" t="s">
        <v>50</v>
      </c>
      <c r="O112" s="40"/>
      <c r="P112" s="200">
        <f>O112*H112</f>
        <v>0</v>
      </c>
      <c r="Q112" s="200">
        <v>8.5999999999999998E-4</v>
      </c>
      <c r="R112" s="200">
        <f>Q112*H112</f>
        <v>1.05264E-2</v>
      </c>
      <c r="S112" s="200">
        <v>0</v>
      </c>
      <c r="T112" s="201">
        <f>S112*H112</f>
        <v>0</v>
      </c>
      <c r="AR112" s="22" t="s">
        <v>138</v>
      </c>
      <c r="AT112" s="22" t="s">
        <v>133</v>
      </c>
      <c r="AU112" s="22" t="s">
        <v>86</v>
      </c>
      <c r="AY112" s="22" t="s">
        <v>131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2" t="s">
        <v>138</v>
      </c>
      <c r="BK112" s="202">
        <f>ROUND(I112*H112,2)</f>
        <v>0</v>
      </c>
      <c r="BL112" s="22" t="s">
        <v>138</v>
      </c>
      <c r="BM112" s="22" t="s">
        <v>182</v>
      </c>
    </row>
    <row r="113" spans="2:65" s="1" customFormat="1" ht="57" customHeight="1">
      <c r="B113" s="39"/>
      <c r="C113" s="191" t="s">
        <v>183</v>
      </c>
      <c r="D113" s="191" t="s">
        <v>133</v>
      </c>
      <c r="E113" s="192" t="s">
        <v>184</v>
      </c>
      <c r="F113" s="193" t="s">
        <v>185</v>
      </c>
      <c r="G113" s="194" t="s">
        <v>152</v>
      </c>
      <c r="H113" s="195">
        <v>0.27300000000000002</v>
      </c>
      <c r="I113" s="196"/>
      <c r="J113" s="197">
        <f>ROUND(I113*H113,2)</f>
        <v>0</v>
      </c>
      <c r="K113" s="193" t="s">
        <v>137</v>
      </c>
      <c r="L113" s="59"/>
      <c r="M113" s="198" t="s">
        <v>34</v>
      </c>
      <c r="N113" s="199" t="s">
        <v>50</v>
      </c>
      <c r="O113" s="40"/>
      <c r="P113" s="200">
        <f>O113*H113</f>
        <v>0</v>
      </c>
      <c r="Q113" s="200">
        <v>1.0563100000000001</v>
      </c>
      <c r="R113" s="200">
        <f>Q113*H113</f>
        <v>0.28837263000000002</v>
      </c>
      <c r="S113" s="200">
        <v>0</v>
      </c>
      <c r="T113" s="201">
        <f>S113*H113</f>
        <v>0</v>
      </c>
      <c r="AR113" s="22" t="s">
        <v>138</v>
      </c>
      <c r="AT113" s="22" t="s">
        <v>133</v>
      </c>
      <c r="AU113" s="22" t="s">
        <v>86</v>
      </c>
      <c r="AY113" s="22" t="s">
        <v>131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138</v>
      </c>
      <c r="BK113" s="202">
        <f>ROUND(I113*H113,2)</f>
        <v>0</v>
      </c>
      <c r="BL113" s="22" t="s">
        <v>138</v>
      </c>
      <c r="BM113" s="22" t="s">
        <v>186</v>
      </c>
    </row>
    <row r="114" spans="2:65" s="11" customFormat="1">
      <c r="B114" s="203"/>
      <c r="C114" s="204"/>
      <c r="D114" s="205" t="s">
        <v>140</v>
      </c>
      <c r="E114" s="206" t="s">
        <v>34</v>
      </c>
      <c r="F114" s="207" t="s">
        <v>187</v>
      </c>
      <c r="G114" s="204"/>
      <c r="H114" s="208" t="s">
        <v>34</v>
      </c>
      <c r="I114" s="209"/>
      <c r="J114" s="204"/>
      <c r="K114" s="204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140</v>
      </c>
      <c r="AU114" s="214" t="s">
        <v>86</v>
      </c>
      <c r="AV114" s="11" t="s">
        <v>25</v>
      </c>
      <c r="AW114" s="11" t="s">
        <v>40</v>
      </c>
      <c r="AX114" s="11" t="s">
        <v>77</v>
      </c>
      <c r="AY114" s="214" t="s">
        <v>131</v>
      </c>
    </row>
    <row r="115" spans="2:65" s="12" customFormat="1">
      <c r="B115" s="215"/>
      <c r="C115" s="216"/>
      <c r="D115" s="205" t="s">
        <v>140</v>
      </c>
      <c r="E115" s="227" t="s">
        <v>34</v>
      </c>
      <c r="F115" s="228" t="s">
        <v>188</v>
      </c>
      <c r="G115" s="216"/>
      <c r="H115" s="229">
        <v>0.27300000000000002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140</v>
      </c>
      <c r="AU115" s="226" t="s">
        <v>86</v>
      </c>
      <c r="AV115" s="12" t="s">
        <v>86</v>
      </c>
      <c r="AW115" s="12" t="s">
        <v>40</v>
      </c>
      <c r="AX115" s="12" t="s">
        <v>25</v>
      </c>
      <c r="AY115" s="226" t="s">
        <v>131</v>
      </c>
    </row>
    <row r="116" spans="2:65" s="10" customFormat="1" ht="29.85" customHeight="1">
      <c r="B116" s="174"/>
      <c r="C116" s="175"/>
      <c r="D116" s="188" t="s">
        <v>76</v>
      </c>
      <c r="E116" s="189" t="s">
        <v>172</v>
      </c>
      <c r="F116" s="189" t="s">
        <v>189</v>
      </c>
      <c r="G116" s="175"/>
      <c r="H116" s="175"/>
      <c r="I116" s="178"/>
      <c r="J116" s="190">
        <f>BK116</f>
        <v>0</v>
      </c>
      <c r="K116" s="175"/>
      <c r="L116" s="180"/>
      <c r="M116" s="181"/>
      <c r="N116" s="182"/>
      <c r="O116" s="182"/>
      <c r="P116" s="183">
        <f>SUM(P117:P143)</f>
        <v>0</v>
      </c>
      <c r="Q116" s="182"/>
      <c r="R116" s="183">
        <f>SUM(R117:R143)</f>
        <v>0.10426518999999999</v>
      </c>
      <c r="S116" s="182"/>
      <c r="T116" s="184">
        <f>SUM(T117:T143)</f>
        <v>0</v>
      </c>
      <c r="AR116" s="185" t="s">
        <v>25</v>
      </c>
      <c r="AT116" s="186" t="s">
        <v>76</v>
      </c>
      <c r="AU116" s="186" t="s">
        <v>25</v>
      </c>
      <c r="AY116" s="185" t="s">
        <v>131</v>
      </c>
      <c r="BK116" s="187">
        <f>SUM(BK117:BK143)</f>
        <v>0</v>
      </c>
    </row>
    <row r="117" spans="2:65" s="1" customFormat="1" ht="22.5" customHeight="1">
      <c r="B117" s="39"/>
      <c r="C117" s="191" t="s">
        <v>190</v>
      </c>
      <c r="D117" s="191" t="s">
        <v>133</v>
      </c>
      <c r="E117" s="192" t="s">
        <v>191</v>
      </c>
      <c r="F117" s="193" t="s">
        <v>192</v>
      </c>
      <c r="G117" s="194" t="s">
        <v>175</v>
      </c>
      <c r="H117" s="195">
        <v>120.172</v>
      </c>
      <c r="I117" s="196"/>
      <c r="J117" s="197">
        <f>ROUND(I117*H117,2)</f>
        <v>0</v>
      </c>
      <c r="K117" s="193" t="s">
        <v>137</v>
      </c>
      <c r="L117" s="59"/>
      <c r="M117" s="198" t="s">
        <v>34</v>
      </c>
      <c r="N117" s="199" t="s">
        <v>50</v>
      </c>
      <c r="O117" s="40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2" t="s">
        <v>138</v>
      </c>
      <c r="AT117" s="22" t="s">
        <v>133</v>
      </c>
      <c r="AU117" s="22" t="s">
        <v>86</v>
      </c>
      <c r="AY117" s="22" t="s">
        <v>131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2" t="s">
        <v>138</v>
      </c>
      <c r="BK117" s="202">
        <f>ROUND(I117*H117,2)</f>
        <v>0</v>
      </c>
      <c r="BL117" s="22" t="s">
        <v>138</v>
      </c>
      <c r="BM117" s="22" t="s">
        <v>193</v>
      </c>
    </row>
    <row r="118" spans="2:65" s="11" customFormat="1">
      <c r="B118" s="203"/>
      <c r="C118" s="204"/>
      <c r="D118" s="205" t="s">
        <v>140</v>
      </c>
      <c r="E118" s="206" t="s">
        <v>34</v>
      </c>
      <c r="F118" s="207" t="s">
        <v>194</v>
      </c>
      <c r="G118" s="204"/>
      <c r="H118" s="208" t="s">
        <v>34</v>
      </c>
      <c r="I118" s="209"/>
      <c r="J118" s="204"/>
      <c r="K118" s="204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140</v>
      </c>
      <c r="AU118" s="214" t="s">
        <v>86</v>
      </c>
      <c r="AV118" s="11" t="s">
        <v>25</v>
      </c>
      <c r="AW118" s="11" t="s">
        <v>40</v>
      </c>
      <c r="AX118" s="11" t="s">
        <v>77</v>
      </c>
      <c r="AY118" s="214" t="s">
        <v>131</v>
      </c>
    </row>
    <row r="119" spans="2:65" s="11" customFormat="1">
      <c r="B119" s="203"/>
      <c r="C119" s="204"/>
      <c r="D119" s="205" t="s">
        <v>140</v>
      </c>
      <c r="E119" s="206" t="s">
        <v>34</v>
      </c>
      <c r="F119" s="207" t="s">
        <v>170</v>
      </c>
      <c r="G119" s="204"/>
      <c r="H119" s="208" t="s">
        <v>34</v>
      </c>
      <c r="I119" s="209"/>
      <c r="J119" s="204"/>
      <c r="K119" s="204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140</v>
      </c>
      <c r="AU119" s="214" t="s">
        <v>86</v>
      </c>
      <c r="AV119" s="11" t="s">
        <v>25</v>
      </c>
      <c r="AW119" s="11" t="s">
        <v>40</v>
      </c>
      <c r="AX119" s="11" t="s">
        <v>77</v>
      </c>
      <c r="AY119" s="214" t="s">
        <v>131</v>
      </c>
    </row>
    <row r="120" spans="2:65" s="11" customFormat="1">
      <c r="B120" s="203"/>
      <c r="C120" s="204"/>
      <c r="D120" s="205" t="s">
        <v>140</v>
      </c>
      <c r="E120" s="206" t="s">
        <v>34</v>
      </c>
      <c r="F120" s="207" t="s">
        <v>195</v>
      </c>
      <c r="G120" s="204"/>
      <c r="H120" s="208" t="s">
        <v>34</v>
      </c>
      <c r="I120" s="209"/>
      <c r="J120" s="204"/>
      <c r="K120" s="204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140</v>
      </c>
      <c r="AU120" s="214" t="s">
        <v>86</v>
      </c>
      <c r="AV120" s="11" t="s">
        <v>25</v>
      </c>
      <c r="AW120" s="11" t="s">
        <v>40</v>
      </c>
      <c r="AX120" s="11" t="s">
        <v>77</v>
      </c>
      <c r="AY120" s="214" t="s">
        <v>131</v>
      </c>
    </row>
    <row r="121" spans="2:65" s="12" customFormat="1">
      <c r="B121" s="215"/>
      <c r="C121" s="216"/>
      <c r="D121" s="205" t="s">
        <v>140</v>
      </c>
      <c r="E121" s="227" t="s">
        <v>34</v>
      </c>
      <c r="F121" s="228" t="s">
        <v>196</v>
      </c>
      <c r="G121" s="216"/>
      <c r="H121" s="229">
        <v>72.191999999999993</v>
      </c>
      <c r="I121" s="221"/>
      <c r="J121" s="216"/>
      <c r="K121" s="216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140</v>
      </c>
      <c r="AU121" s="226" t="s">
        <v>86</v>
      </c>
      <c r="AV121" s="12" t="s">
        <v>86</v>
      </c>
      <c r="AW121" s="12" t="s">
        <v>40</v>
      </c>
      <c r="AX121" s="12" t="s">
        <v>77</v>
      </c>
      <c r="AY121" s="226" t="s">
        <v>131</v>
      </c>
    </row>
    <row r="122" spans="2:65" s="11" customFormat="1">
      <c r="B122" s="203"/>
      <c r="C122" s="204"/>
      <c r="D122" s="205" t="s">
        <v>140</v>
      </c>
      <c r="E122" s="206" t="s">
        <v>34</v>
      </c>
      <c r="F122" s="207" t="s">
        <v>197</v>
      </c>
      <c r="G122" s="204"/>
      <c r="H122" s="208" t="s">
        <v>34</v>
      </c>
      <c r="I122" s="209"/>
      <c r="J122" s="204"/>
      <c r="K122" s="204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140</v>
      </c>
      <c r="AU122" s="214" t="s">
        <v>86</v>
      </c>
      <c r="AV122" s="11" t="s">
        <v>25</v>
      </c>
      <c r="AW122" s="11" t="s">
        <v>40</v>
      </c>
      <c r="AX122" s="11" t="s">
        <v>77</v>
      </c>
      <c r="AY122" s="214" t="s">
        <v>131</v>
      </c>
    </row>
    <row r="123" spans="2:65" s="12" customFormat="1">
      <c r="B123" s="215"/>
      <c r="C123" s="216"/>
      <c r="D123" s="205" t="s">
        <v>140</v>
      </c>
      <c r="E123" s="227" t="s">
        <v>34</v>
      </c>
      <c r="F123" s="228" t="s">
        <v>198</v>
      </c>
      <c r="G123" s="216"/>
      <c r="H123" s="229">
        <v>45.12</v>
      </c>
      <c r="I123" s="221"/>
      <c r="J123" s="216"/>
      <c r="K123" s="216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140</v>
      </c>
      <c r="AU123" s="226" t="s">
        <v>86</v>
      </c>
      <c r="AV123" s="12" t="s">
        <v>86</v>
      </c>
      <c r="AW123" s="12" t="s">
        <v>40</v>
      </c>
      <c r="AX123" s="12" t="s">
        <v>77</v>
      </c>
      <c r="AY123" s="226" t="s">
        <v>131</v>
      </c>
    </row>
    <row r="124" spans="2:65" s="11" customFormat="1">
      <c r="B124" s="203"/>
      <c r="C124" s="204"/>
      <c r="D124" s="205" t="s">
        <v>140</v>
      </c>
      <c r="E124" s="206" t="s">
        <v>34</v>
      </c>
      <c r="F124" s="207" t="s">
        <v>199</v>
      </c>
      <c r="G124" s="204"/>
      <c r="H124" s="208" t="s">
        <v>34</v>
      </c>
      <c r="I124" s="209"/>
      <c r="J124" s="204"/>
      <c r="K124" s="204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140</v>
      </c>
      <c r="AU124" s="214" t="s">
        <v>86</v>
      </c>
      <c r="AV124" s="11" t="s">
        <v>25</v>
      </c>
      <c r="AW124" s="11" t="s">
        <v>40</v>
      </c>
      <c r="AX124" s="11" t="s">
        <v>77</v>
      </c>
      <c r="AY124" s="214" t="s">
        <v>131</v>
      </c>
    </row>
    <row r="125" spans="2:65" s="12" customFormat="1">
      <c r="B125" s="215"/>
      <c r="C125" s="216"/>
      <c r="D125" s="205" t="s">
        <v>140</v>
      </c>
      <c r="E125" s="227" t="s">
        <v>34</v>
      </c>
      <c r="F125" s="228" t="s">
        <v>200</v>
      </c>
      <c r="G125" s="216"/>
      <c r="H125" s="229">
        <v>2.86</v>
      </c>
      <c r="I125" s="221"/>
      <c r="J125" s="216"/>
      <c r="K125" s="216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140</v>
      </c>
      <c r="AU125" s="226" t="s">
        <v>86</v>
      </c>
      <c r="AV125" s="12" t="s">
        <v>86</v>
      </c>
      <c r="AW125" s="12" t="s">
        <v>40</v>
      </c>
      <c r="AX125" s="12" t="s">
        <v>77</v>
      </c>
      <c r="AY125" s="226" t="s">
        <v>131</v>
      </c>
    </row>
    <row r="126" spans="2:65" s="13" customFormat="1">
      <c r="B126" s="230"/>
      <c r="C126" s="231"/>
      <c r="D126" s="217" t="s">
        <v>140</v>
      </c>
      <c r="E126" s="232" t="s">
        <v>34</v>
      </c>
      <c r="F126" s="233" t="s">
        <v>201</v>
      </c>
      <c r="G126" s="231"/>
      <c r="H126" s="234">
        <v>120.172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AT126" s="240" t="s">
        <v>140</v>
      </c>
      <c r="AU126" s="240" t="s">
        <v>86</v>
      </c>
      <c r="AV126" s="13" t="s">
        <v>138</v>
      </c>
      <c r="AW126" s="13" t="s">
        <v>40</v>
      </c>
      <c r="AX126" s="13" t="s">
        <v>25</v>
      </c>
      <c r="AY126" s="240" t="s">
        <v>131</v>
      </c>
    </row>
    <row r="127" spans="2:65" s="1" customFormat="1" ht="31.5" customHeight="1">
      <c r="B127" s="39"/>
      <c r="C127" s="191" t="s">
        <v>30</v>
      </c>
      <c r="D127" s="191" t="s">
        <v>133</v>
      </c>
      <c r="E127" s="192" t="s">
        <v>202</v>
      </c>
      <c r="F127" s="193" t="s">
        <v>203</v>
      </c>
      <c r="G127" s="194" t="s">
        <v>159</v>
      </c>
      <c r="H127" s="195">
        <v>127.1</v>
      </c>
      <c r="I127" s="196"/>
      <c r="J127" s="197">
        <f>ROUND(I127*H127,2)</f>
        <v>0</v>
      </c>
      <c r="K127" s="193" t="s">
        <v>34</v>
      </c>
      <c r="L127" s="59"/>
      <c r="M127" s="198" t="s">
        <v>34</v>
      </c>
      <c r="N127" s="199" t="s">
        <v>50</v>
      </c>
      <c r="O127" s="40"/>
      <c r="P127" s="200">
        <f>O127*H127</f>
        <v>0</v>
      </c>
      <c r="Q127" s="200">
        <v>3.3330000000000002E-4</v>
      </c>
      <c r="R127" s="200">
        <f>Q127*H127</f>
        <v>4.236243E-2</v>
      </c>
      <c r="S127" s="200">
        <v>0</v>
      </c>
      <c r="T127" s="201">
        <f>S127*H127</f>
        <v>0</v>
      </c>
      <c r="AR127" s="22" t="s">
        <v>138</v>
      </c>
      <c r="AT127" s="22" t="s">
        <v>133</v>
      </c>
      <c r="AU127" s="22" t="s">
        <v>86</v>
      </c>
      <c r="AY127" s="22" t="s">
        <v>131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138</v>
      </c>
      <c r="BK127" s="202">
        <f>ROUND(I127*H127,2)</f>
        <v>0</v>
      </c>
      <c r="BL127" s="22" t="s">
        <v>138</v>
      </c>
      <c r="BM127" s="22" t="s">
        <v>204</v>
      </c>
    </row>
    <row r="128" spans="2:65" s="11" customFormat="1">
      <c r="B128" s="203"/>
      <c r="C128" s="204"/>
      <c r="D128" s="205" t="s">
        <v>140</v>
      </c>
      <c r="E128" s="206" t="s">
        <v>34</v>
      </c>
      <c r="F128" s="207" t="s">
        <v>194</v>
      </c>
      <c r="G128" s="204"/>
      <c r="H128" s="208" t="s">
        <v>34</v>
      </c>
      <c r="I128" s="209"/>
      <c r="J128" s="204"/>
      <c r="K128" s="204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140</v>
      </c>
      <c r="AU128" s="214" t="s">
        <v>86</v>
      </c>
      <c r="AV128" s="11" t="s">
        <v>25</v>
      </c>
      <c r="AW128" s="11" t="s">
        <v>40</v>
      </c>
      <c r="AX128" s="11" t="s">
        <v>77</v>
      </c>
      <c r="AY128" s="214" t="s">
        <v>131</v>
      </c>
    </row>
    <row r="129" spans="2:65" s="11" customFormat="1">
      <c r="B129" s="203"/>
      <c r="C129" s="204"/>
      <c r="D129" s="205" t="s">
        <v>140</v>
      </c>
      <c r="E129" s="206" t="s">
        <v>34</v>
      </c>
      <c r="F129" s="207" t="s">
        <v>170</v>
      </c>
      <c r="G129" s="204"/>
      <c r="H129" s="208" t="s">
        <v>34</v>
      </c>
      <c r="I129" s="209"/>
      <c r="J129" s="204"/>
      <c r="K129" s="204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140</v>
      </c>
      <c r="AU129" s="214" t="s">
        <v>86</v>
      </c>
      <c r="AV129" s="11" t="s">
        <v>25</v>
      </c>
      <c r="AW129" s="11" t="s">
        <v>40</v>
      </c>
      <c r="AX129" s="11" t="s">
        <v>77</v>
      </c>
      <c r="AY129" s="214" t="s">
        <v>131</v>
      </c>
    </row>
    <row r="130" spans="2:65" s="12" customFormat="1">
      <c r="B130" s="215"/>
      <c r="C130" s="216"/>
      <c r="D130" s="205" t="s">
        <v>140</v>
      </c>
      <c r="E130" s="227" t="s">
        <v>34</v>
      </c>
      <c r="F130" s="228" t="s">
        <v>205</v>
      </c>
      <c r="G130" s="216"/>
      <c r="H130" s="229">
        <v>112.8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140</v>
      </c>
      <c r="AU130" s="226" t="s">
        <v>86</v>
      </c>
      <c r="AV130" s="12" t="s">
        <v>86</v>
      </c>
      <c r="AW130" s="12" t="s">
        <v>40</v>
      </c>
      <c r="AX130" s="12" t="s">
        <v>77</v>
      </c>
      <c r="AY130" s="226" t="s">
        <v>131</v>
      </c>
    </row>
    <row r="131" spans="2:65" s="11" customFormat="1">
      <c r="B131" s="203"/>
      <c r="C131" s="204"/>
      <c r="D131" s="205" t="s">
        <v>140</v>
      </c>
      <c r="E131" s="206" t="s">
        <v>34</v>
      </c>
      <c r="F131" s="207" t="s">
        <v>199</v>
      </c>
      <c r="G131" s="204"/>
      <c r="H131" s="208" t="s">
        <v>34</v>
      </c>
      <c r="I131" s="209"/>
      <c r="J131" s="204"/>
      <c r="K131" s="204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140</v>
      </c>
      <c r="AU131" s="214" t="s">
        <v>86</v>
      </c>
      <c r="AV131" s="11" t="s">
        <v>25</v>
      </c>
      <c r="AW131" s="11" t="s">
        <v>40</v>
      </c>
      <c r="AX131" s="11" t="s">
        <v>77</v>
      </c>
      <c r="AY131" s="214" t="s">
        <v>131</v>
      </c>
    </row>
    <row r="132" spans="2:65" s="12" customFormat="1">
      <c r="B132" s="215"/>
      <c r="C132" s="216"/>
      <c r="D132" s="205" t="s">
        <v>140</v>
      </c>
      <c r="E132" s="227" t="s">
        <v>34</v>
      </c>
      <c r="F132" s="228" t="s">
        <v>206</v>
      </c>
      <c r="G132" s="216"/>
      <c r="H132" s="229">
        <v>14.3</v>
      </c>
      <c r="I132" s="221"/>
      <c r="J132" s="216"/>
      <c r="K132" s="216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140</v>
      </c>
      <c r="AU132" s="226" t="s">
        <v>86</v>
      </c>
      <c r="AV132" s="12" t="s">
        <v>86</v>
      </c>
      <c r="AW132" s="12" t="s">
        <v>40</v>
      </c>
      <c r="AX132" s="12" t="s">
        <v>77</v>
      </c>
      <c r="AY132" s="226" t="s">
        <v>131</v>
      </c>
    </row>
    <row r="133" spans="2:65" s="13" customFormat="1">
      <c r="B133" s="230"/>
      <c r="C133" s="231"/>
      <c r="D133" s="217" t="s">
        <v>140</v>
      </c>
      <c r="E133" s="232" t="s">
        <v>34</v>
      </c>
      <c r="F133" s="233" t="s">
        <v>201</v>
      </c>
      <c r="G133" s="231"/>
      <c r="H133" s="234">
        <v>127.1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140</v>
      </c>
      <c r="AU133" s="240" t="s">
        <v>86</v>
      </c>
      <c r="AV133" s="13" t="s">
        <v>138</v>
      </c>
      <c r="AW133" s="13" t="s">
        <v>40</v>
      </c>
      <c r="AX133" s="13" t="s">
        <v>25</v>
      </c>
      <c r="AY133" s="240" t="s">
        <v>131</v>
      </c>
    </row>
    <row r="134" spans="2:65" s="1" customFormat="1" ht="44.25" customHeight="1">
      <c r="B134" s="39"/>
      <c r="C134" s="191" t="s">
        <v>207</v>
      </c>
      <c r="D134" s="191" t="s">
        <v>133</v>
      </c>
      <c r="E134" s="192" t="s">
        <v>208</v>
      </c>
      <c r="F134" s="193" t="s">
        <v>209</v>
      </c>
      <c r="G134" s="194" t="s">
        <v>159</v>
      </c>
      <c r="H134" s="195">
        <v>127.1</v>
      </c>
      <c r="I134" s="196"/>
      <c r="J134" s="197">
        <f>ROUND(I134*H134,2)</f>
        <v>0</v>
      </c>
      <c r="K134" s="193" t="s">
        <v>137</v>
      </c>
      <c r="L134" s="59"/>
      <c r="M134" s="198" t="s">
        <v>34</v>
      </c>
      <c r="N134" s="199" t="s">
        <v>50</v>
      </c>
      <c r="O134" s="40"/>
      <c r="P134" s="200">
        <f>O134*H134</f>
        <v>0</v>
      </c>
      <c r="Q134" s="200">
        <v>4.6999999999999999E-4</v>
      </c>
      <c r="R134" s="200">
        <f>Q134*H134</f>
        <v>5.9736999999999998E-2</v>
      </c>
      <c r="S134" s="200">
        <v>0</v>
      </c>
      <c r="T134" s="201">
        <f>S134*H134</f>
        <v>0</v>
      </c>
      <c r="AR134" s="22" t="s">
        <v>138</v>
      </c>
      <c r="AT134" s="22" t="s">
        <v>133</v>
      </c>
      <c r="AU134" s="22" t="s">
        <v>86</v>
      </c>
      <c r="AY134" s="22" t="s">
        <v>131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2" t="s">
        <v>138</v>
      </c>
      <c r="BK134" s="202">
        <f>ROUND(I134*H134,2)</f>
        <v>0</v>
      </c>
      <c r="BL134" s="22" t="s">
        <v>138</v>
      </c>
      <c r="BM134" s="22" t="s">
        <v>210</v>
      </c>
    </row>
    <row r="135" spans="2:65" s="11" customFormat="1">
      <c r="B135" s="203"/>
      <c r="C135" s="204"/>
      <c r="D135" s="205" t="s">
        <v>140</v>
      </c>
      <c r="E135" s="206" t="s">
        <v>34</v>
      </c>
      <c r="F135" s="207" t="s">
        <v>194</v>
      </c>
      <c r="G135" s="204"/>
      <c r="H135" s="208" t="s">
        <v>34</v>
      </c>
      <c r="I135" s="209"/>
      <c r="J135" s="204"/>
      <c r="K135" s="204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140</v>
      </c>
      <c r="AU135" s="214" t="s">
        <v>86</v>
      </c>
      <c r="AV135" s="11" t="s">
        <v>25</v>
      </c>
      <c r="AW135" s="11" t="s">
        <v>40</v>
      </c>
      <c r="AX135" s="11" t="s">
        <v>77</v>
      </c>
      <c r="AY135" s="214" t="s">
        <v>131</v>
      </c>
    </row>
    <row r="136" spans="2:65" s="11" customFormat="1">
      <c r="B136" s="203"/>
      <c r="C136" s="204"/>
      <c r="D136" s="205" t="s">
        <v>140</v>
      </c>
      <c r="E136" s="206" t="s">
        <v>34</v>
      </c>
      <c r="F136" s="207" t="s">
        <v>170</v>
      </c>
      <c r="G136" s="204"/>
      <c r="H136" s="208" t="s">
        <v>34</v>
      </c>
      <c r="I136" s="209"/>
      <c r="J136" s="204"/>
      <c r="K136" s="204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140</v>
      </c>
      <c r="AU136" s="214" t="s">
        <v>86</v>
      </c>
      <c r="AV136" s="11" t="s">
        <v>25</v>
      </c>
      <c r="AW136" s="11" t="s">
        <v>40</v>
      </c>
      <c r="AX136" s="11" t="s">
        <v>77</v>
      </c>
      <c r="AY136" s="214" t="s">
        <v>131</v>
      </c>
    </row>
    <row r="137" spans="2:65" s="12" customFormat="1">
      <c r="B137" s="215"/>
      <c r="C137" s="216"/>
      <c r="D137" s="205" t="s">
        <v>140</v>
      </c>
      <c r="E137" s="227" t="s">
        <v>34</v>
      </c>
      <c r="F137" s="228" t="s">
        <v>205</v>
      </c>
      <c r="G137" s="216"/>
      <c r="H137" s="229">
        <v>112.8</v>
      </c>
      <c r="I137" s="221"/>
      <c r="J137" s="216"/>
      <c r="K137" s="216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140</v>
      </c>
      <c r="AU137" s="226" t="s">
        <v>86</v>
      </c>
      <c r="AV137" s="12" t="s">
        <v>86</v>
      </c>
      <c r="AW137" s="12" t="s">
        <v>40</v>
      </c>
      <c r="AX137" s="12" t="s">
        <v>77</v>
      </c>
      <c r="AY137" s="226" t="s">
        <v>131</v>
      </c>
    </row>
    <row r="138" spans="2:65" s="11" customFormat="1">
      <c r="B138" s="203"/>
      <c r="C138" s="204"/>
      <c r="D138" s="205" t="s">
        <v>140</v>
      </c>
      <c r="E138" s="206" t="s">
        <v>34</v>
      </c>
      <c r="F138" s="207" t="s">
        <v>199</v>
      </c>
      <c r="G138" s="204"/>
      <c r="H138" s="208" t="s">
        <v>34</v>
      </c>
      <c r="I138" s="209"/>
      <c r="J138" s="204"/>
      <c r="K138" s="204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140</v>
      </c>
      <c r="AU138" s="214" t="s">
        <v>86</v>
      </c>
      <c r="AV138" s="11" t="s">
        <v>25</v>
      </c>
      <c r="AW138" s="11" t="s">
        <v>40</v>
      </c>
      <c r="AX138" s="11" t="s">
        <v>77</v>
      </c>
      <c r="AY138" s="214" t="s">
        <v>131</v>
      </c>
    </row>
    <row r="139" spans="2:65" s="12" customFormat="1">
      <c r="B139" s="215"/>
      <c r="C139" s="216"/>
      <c r="D139" s="205" t="s">
        <v>140</v>
      </c>
      <c r="E139" s="227" t="s">
        <v>34</v>
      </c>
      <c r="F139" s="228" t="s">
        <v>206</v>
      </c>
      <c r="G139" s="216"/>
      <c r="H139" s="229">
        <v>14.3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140</v>
      </c>
      <c r="AU139" s="226" t="s">
        <v>86</v>
      </c>
      <c r="AV139" s="12" t="s">
        <v>86</v>
      </c>
      <c r="AW139" s="12" t="s">
        <v>40</v>
      </c>
      <c r="AX139" s="12" t="s">
        <v>77</v>
      </c>
      <c r="AY139" s="226" t="s">
        <v>131</v>
      </c>
    </row>
    <row r="140" spans="2:65" s="13" customFormat="1">
      <c r="B140" s="230"/>
      <c r="C140" s="231"/>
      <c r="D140" s="217" t="s">
        <v>140</v>
      </c>
      <c r="E140" s="232" t="s">
        <v>34</v>
      </c>
      <c r="F140" s="233" t="s">
        <v>201</v>
      </c>
      <c r="G140" s="231"/>
      <c r="H140" s="234">
        <v>127.1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AT140" s="240" t="s">
        <v>140</v>
      </c>
      <c r="AU140" s="240" t="s">
        <v>86</v>
      </c>
      <c r="AV140" s="13" t="s">
        <v>138</v>
      </c>
      <c r="AW140" s="13" t="s">
        <v>40</v>
      </c>
      <c r="AX140" s="13" t="s">
        <v>25</v>
      </c>
      <c r="AY140" s="240" t="s">
        <v>131</v>
      </c>
    </row>
    <row r="141" spans="2:65" s="1" customFormat="1" ht="22.5" customHeight="1">
      <c r="B141" s="39"/>
      <c r="C141" s="191" t="s">
        <v>148</v>
      </c>
      <c r="D141" s="191" t="s">
        <v>133</v>
      </c>
      <c r="E141" s="192" t="s">
        <v>211</v>
      </c>
      <c r="F141" s="193" t="s">
        <v>212</v>
      </c>
      <c r="G141" s="194" t="s">
        <v>136</v>
      </c>
      <c r="H141" s="195">
        <v>4.6079999999999997</v>
      </c>
      <c r="I141" s="196"/>
      <c r="J141" s="197">
        <f>ROUND(I141*H141,2)</f>
        <v>0</v>
      </c>
      <c r="K141" s="193" t="s">
        <v>34</v>
      </c>
      <c r="L141" s="59"/>
      <c r="M141" s="198" t="s">
        <v>34</v>
      </c>
      <c r="N141" s="199" t="s">
        <v>50</v>
      </c>
      <c r="O141" s="40"/>
      <c r="P141" s="200">
        <f>O141*H141</f>
        <v>0</v>
      </c>
      <c r="Q141" s="200">
        <v>4.6999999999999999E-4</v>
      </c>
      <c r="R141" s="200">
        <f>Q141*H141</f>
        <v>2.1657599999999996E-3</v>
      </c>
      <c r="S141" s="200">
        <v>0</v>
      </c>
      <c r="T141" s="201">
        <f>S141*H141</f>
        <v>0</v>
      </c>
      <c r="AR141" s="22" t="s">
        <v>138</v>
      </c>
      <c r="AT141" s="22" t="s">
        <v>133</v>
      </c>
      <c r="AU141" s="22" t="s">
        <v>86</v>
      </c>
      <c r="AY141" s="22" t="s">
        <v>131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138</v>
      </c>
      <c r="BK141" s="202">
        <f>ROUND(I141*H141,2)</f>
        <v>0</v>
      </c>
      <c r="BL141" s="22" t="s">
        <v>138</v>
      </c>
      <c r="BM141" s="22" t="s">
        <v>213</v>
      </c>
    </row>
    <row r="142" spans="2:65" s="11" customFormat="1" ht="24">
      <c r="B142" s="203"/>
      <c r="C142" s="204"/>
      <c r="D142" s="205" t="s">
        <v>140</v>
      </c>
      <c r="E142" s="206" t="s">
        <v>34</v>
      </c>
      <c r="F142" s="207" t="s">
        <v>214</v>
      </c>
      <c r="G142" s="204"/>
      <c r="H142" s="208" t="s">
        <v>34</v>
      </c>
      <c r="I142" s="209"/>
      <c r="J142" s="204"/>
      <c r="K142" s="204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140</v>
      </c>
      <c r="AU142" s="214" t="s">
        <v>86</v>
      </c>
      <c r="AV142" s="11" t="s">
        <v>25</v>
      </c>
      <c r="AW142" s="11" t="s">
        <v>40</v>
      </c>
      <c r="AX142" s="11" t="s">
        <v>77</v>
      </c>
      <c r="AY142" s="214" t="s">
        <v>131</v>
      </c>
    </row>
    <row r="143" spans="2:65" s="12" customFormat="1">
      <c r="B143" s="215"/>
      <c r="C143" s="216"/>
      <c r="D143" s="205" t="s">
        <v>140</v>
      </c>
      <c r="E143" s="227" t="s">
        <v>34</v>
      </c>
      <c r="F143" s="228" t="s">
        <v>215</v>
      </c>
      <c r="G143" s="216"/>
      <c r="H143" s="229">
        <v>4.6079999999999997</v>
      </c>
      <c r="I143" s="221"/>
      <c r="J143" s="216"/>
      <c r="K143" s="216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140</v>
      </c>
      <c r="AU143" s="226" t="s">
        <v>86</v>
      </c>
      <c r="AV143" s="12" t="s">
        <v>86</v>
      </c>
      <c r="AW143" s="12" t="s">
        <v>40</v>
      </c>
      <c r="AX143" s="12" t="s">
        <v>25</v>
      </c>
      <c r="AY143" s="226" t="s">
        <v>131</v>
      </c>
    </row>
    <row r="144" spans="2:65" s="10" customFormat="1" ht="29.85" customHeight="1">
      <c r="B144" s="174"/>
      <c r="C144" s="175"/>
      <c r="D144" s="188" t="s">
        <v>76</v>
      </c>
      <c r="E144" s="189" t="s">
        <v>190</v>
      </c>
      <c r="F144" s="189" t="s">
        <v>216</v>
      </c>
      <c r="G144" s="175"/>
      <c r="H144" s="175"/>
      <c r="I144" s="178"/>
      <c r="J144" s="190">
        <f>BK144</f>
        <v>0</v>
      </c>
      <c r="K144" s="175"/>
      <c r="L144" s="180"/>
      <c r="M144" s="181"/>
      <c r="N144" s="182"/>
      <c r="O144" s="182"/>
      <c r="P144" s="183">
        <f>SUM(P145:P181)</f>
        <v>0</v>
      </c>
      <c r="Q144" s="182"/>
      <c r="R144" s="183">
        <f>SUM(R145:R181)</f>
        <v>4.8939999999999999E-3</v>
      </c>
      <c r="S144" s="182"/>
      <c r="T144" s="184">
        <f>SUM(T145:T181)</f>
        <v>32.017600000000002</v>
      </c>
      <c r="AR144" s="185" t="s">
        <v>25</v>
      </c>
      <c r="AT144" s="186" t="s">
        <v>76</v>
      </c>
      <c r="AU144" s="186" t="s">
        <v>25</v>
      </c>
      <c r="AY144" s="185" t="s">
        <v>131</v>
      </c>
      <c r="BK144" s="187">
        <f>SUM(BK145:BK181)</f>
        <v>0</v>
      </c>
    </row>
    <row r="145" spans="2:65" s="1" customFormat="1" ht="22.5" customHeight="1">
      <c r="B145" s="39"/>
      <c r="C145" s="191" t="s">
        <v>217</v>
      </c>
      <c r="D145" s="191" t="s">
        <v>133</v>
      </c>
      <c r="E145" s="192" t="s">
        <v>218</v>
      </c>
      <c r="F145" s="193" t="s">
        <v>219</v>
      </c>
      <c r="G145" s="194" t="s">
        <v>159</v>
      </c>
      <c r="H145" s="195">
        <v>244.7</v>
      </c>
      <c r="I145" s="196"/>
      <c r="J145" s="197">
        <f>ROUND(I145*H145,2)</f>
        <v>0</v>
      </c>
      <c r="K145" s="193" t="s">
        <v>137</v>
      </c>
      <c r="L145" s="59"/>
      <c r="M145" s="198" t="s">
        <v>34</v>
      </c>
      <c r="N145" s="199" t="s">
        <v>50</v>
      </c>
      <c r="O145" s="40"/>
      <c r="P145" s="200">
        <f>O145*H145</f>
        <v>0</v>
      </c>
      <c r="Q145" s="200">
        <v>2.0000000000000002E-5</v>
      </c>
      <c r="R145" s="200">
        <f>Q145*H145</f>
        <v>4.8939999999999999E-3</v>
      </c>
      <c r="S145" s="200">
        <v>0</v>
      </c>
      <c r="T145" s="201">
        <f>S145*H145</f>
        <v>0</v>
      </c>
      <c r="AR145" s="22" t="s">
        <v>138</v>
      </c>
      <c r="AT145" s="22" t="s">
        <v>133</v>
      </c>
      <c r="AU145" s="22" t="s">
        <v>86</v>
      </c>
      <c r="AY145" s="22" t="s">
        <v>131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2" t="s">
        <v>138</v>
      </c>
      <c r="BK145" s="202">
        <f>ROUND(I145*H145,2)</f>
        <v>0</v>
      </c>
      <c r="BL145" s="22" t="s">
        <v>138</v>
      </c>
      <c r="BM145" s="22" t="s">
        <v>220</v>
      </c>
    </row>
    <row r="146" spans="2:65" s="11" customFormat="1">
      <c r="B146" s="203"/>
      <c r="C146" s="204"/>
      <c r="D146" s="205" t="s">
        <v>140</v>
      </c>
      <c r="E146" s="206" t="s">
        <v>34</v>
      </c>
      <c r="F146" s="207" t="s">
        <v>194</v>
      </c>
      <c r="G146" s="204"/>
      <c r="H146" s="208" t="s">
        <v>34</v>
      </c>
      <c r="I146" s="209"/>
      <c r="J146" s="204"/>
      <c r="K146" s="204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140</v>
      </c>
      <c r="AU146" s="214" t="s">
        <v>86</v>
      </c>
      <c r="AV146" s="11" t="s">
        <v>25</v>
      </c>
      <c r="AW146" s="11" t="s">
        <v>40</v>
      </c>
      <c r="AX146" s="11" t="s">
        <v>77</v>
      </c>
      <c r="AY146" s="214" t="s">
        <v>131</v>
      </c>
    </row>
    <row r="147" spans="2:65" s="11" customFormat="1">
      <c r="B147" s="203"/>
      <c r="C147" s="204"/>
      <c r="D147" s="205" t="s">
        <v>140</v>
      </c>
      <c r="E147" s="206" t="s">
        <v>34</v>
      </c>
      <c r="F147" s="207" t="s">
        <v>221</v>
      </c>
      <c r="G147" s="204"/>
      <c r="H147" s="208" t="s">
        <v>34</v>
      </c>
      <c r="I147" s="209"/>
      <c r="J147" s="204"/>
      <c r="K147" s="204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140</v>
      </c>
      <c r="AU147" s="214" t="s">
        <v>86</v>
      </c>
      <c r="AV147" s="11" t="s">
        <v>25</v>
      </c>
      <c r="AW147" s="11" t="s">
        <v>40</v>
      </c>
      <c r="AX147" s="11" t="s">
        <v>77</v>
      </c>
      <c r="AY147" s="214" t="s">
        <v>131</v>
      </c>
    </row>
    <row r="148" spans="2:65" s="12" customFormat="1">
      <c r="B148" s="215"/>
      <c r="C148" s="216"/>
      <c r="D148" s="205" t="s">
        <v>140</v>
      </c>
      <c r="E148" s="227" t="s">
        <v>34</v>
      </c>
      <c r="F148" s="228" t="s">
        <v>222</v>
      </c>
      <c r="G148" s="216"/>
      <c r="H148" s="229">
        <v>230.4</v>
      </c>
      <c r="I148" s="221"/>
      <c r="J148" s="216"/>
      <c r="K148" s="216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140</v>
      </c>
      <c r="AU148" s="226" t="s">
        <v>86</v>
      </c>
      <c r="AV148" s="12" t="s">
        <v>86</v>
      </c>
      <c r="AW148" s="12" t="s">
        <v>40</v>
      </c>
      <c r="AX148" s="12" t="s">
        <v>77</v>
      </c>
      <c r="AY148" s="226" t="s">
        <v>131</v>
      </c>
    </row>
    <row r="149" spans="2:65" s="11" customFormat="1">
      <c r="B149" s="203"/>
      <c r="C149" s="204"/>
      <c r="D149" s="205" t="s">
        <v>140</v>
      </c>
      <c r="E149" s="206" t="s">
        <v>34</v>
      </c>
      <c r="F149" s="207" t="s">
        <v>223</v>
      </c>
      <c r="G149" s="204"/>
      <c r="H149" s="208" t="s">
        <v>34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140</v>
      </c>
      <c r="AU149" s="214" t="s">
        <v>86</v>
      </c>
      <c r="AV149" s="11" t="s">
        <v>25</v>
      </c>
      <c r="AW149" s="11" t="s">
        <v>40</v>
      </c>
      <c r="AX149" s="11" t="s">
        <v>77</v>
      </c>
      <c r="AY149" s="214" t="s">
        <v>131</v>
      </c>
    </row>
    <row r="150" spans="2:65" s="12" customFormat="1">
      <c r="B150" s="215"/>
      <c r="C150" s="216"/>
      <c r="D150" s="205" t="s">
        <v>140</v>
      </c>
      <c r="E150" s="227" t="s">
        <v>34</v>
      </c>
      <c r="F150" s="228" t="s">
        <v>206</v>
      </c>
      <c r="G150" s="216"/>
      <c r="H150" s="229">
        <v>14.3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140</v>
      </c>
      <c r="AU150" s="226" t="s">
        <v>86</v>
      </c>
      <c r="AV150" s="12" t="s">
        <v>86</v>
      </c>
      <c r="AW150" s="12" t="s">
        <v>40</v>
      </c>
      <c r="AX150" s="12" t="s">
        <v>77</v>
      </c>
      <c r="AY150" s="226" t="s">
        <v>131</v>
      </c>
    </row>
    <row r="151" spans="2:65" s="13" customFormat="1">
      <c r="B151" s="230"/>
      <c r="C151" s="231"/>
      <c r="D151" s="217" t="s">
        <v>140</v>
      </c>
      <c r="E151" s="232" t="s">
        <v>34</v>
      </c>
      <c r="F151" s="233" t="s">
        <v>201</v>
      </c>
      <c r="G151" s="231"/>
      <c r="H151" s="234">
        <v>244.7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140</v>
      </c>
      <c r="AU151" s="240" t="s">
        <v>86</v>
      </c>
      <c r="AV151" s="13" t="s">
        <v>138</v>
      </c>
      <c r="AW151" s="13" t="s">
        <v>40</v>
      </c>
      <c r="AX151" s="13" t="s">
        <v>25</v>
      </c>
      <c r="AY151" s="240" t="s">
        <v>131</v>
      </c>
    </row>
    <row r="152" spans="2:65" s="1" customFormat="1" ht="31.5" customHeight="1">
      <c r="B152" s="39"/>
      <c r="C152" s="191" t="s">
        <v>224</v>
      </c>
      <c r="D152" s="191" t="s">
        <v>133</v>
      </c>
      <c r="E152" s="192" t="s">
        <v>225</v>
      </c>
      <c r="F152" s="193" t="s">
        <v>226</v>
      </c>
      <c r="G152" s="194" t="s">
        <v>175</v>
      </c>
      <c r="H152" s="195">
        <v>120.16</v>
      </c>
      <c r="I152" s="196"/>
      <c r="J152" s="197">
        <f>ROUND(I152*H152,2)</f>
        <v>0</v>
      </c>
      <c r="K152" s="193" t="s">
        <v>137</v>
      </c>
      <c r="L152" s="59"/>
      <c r="M152" s="198" t="s">
        <v>34</v>
      </c>
      <c r="N152" s="199" t="s">
        <v>50</v>
      </c>
      <c r="O152" s="40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2" t="s">
        <v>138</v>
      </c>
      <c r="AT152" s="22" t="s">
        <v>133</v>
      </c>
      <c r="AU152" s="22" t="s">
        <v>86</v>
      </c>
      <c r="AY152" s="22" t="s">
        <v>131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2" t="s">
        <v>138</v>
      </c>
      <c r="BK152" s="202">
        <f>ROUND(I152*H152,2)</f>
        <v>0</v>
      </c>
      <c r="BL152" s="22" t="s">
        <v>138</v>
      </c>
      <c r="BM152" s="22" t="s">
        <v>227</v>
      </c>
    </row>
    <row r="153" spans="2:65" s="11" customFormat="1">
      <c r="B153" s="203"/>
      <c r="C153" s="204"/>
      <c r="D153" s="205" t="s">
        <v>140</v>
      </c>
      <c r="E153" s="206" t="s">
        <v>34</v>
      </c>
      <c r="F153" s="207" t="s">
        <v>194</v>
      </c>
      <c r="G153" s="204"/>
      <c r="H153" s="208" t="s">
        <v>34</v>
      </c>
      <c r="I153" s="209"/>
      <c r="J153" s="204"/>
      <c r="K153" s="204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140</v>
      </c>
      <c r="AU153" s="214" t="s">
        <v>86</v>
      </c>
      <c r="AV153" s="11" t="s">
        <v>25</v>
      </c>
      <c r="AW153" s="11" t="s">
        <v>40</v>
      </c>
      <c r="AX153" s="11" t="s">
        <v>77</v>
      </c>
      <c r="AY153" s="214" t="s">
        <v>131</v>
      </c>
    </row>
    <row r="154" spans="2:65" s="11" customFormat="1">
      <c r="B154" s="203"/>
      <c r="C154" s="204"/>
      <c r="D154" s="205" t="s">
        <v>140</v>
      </c>
      <c r="E154" s="206" t="s">
        <v>34</v>
      </c>
      <c r="F154" s="207" t="s">
        <v>228</v>
      </c>
      <c r="G154" s="204"/>
      <c r="H154" s="208" t="s">
        <v>34</v>
      </c>
      <c r="I154" s="209"/>
      <c r="J154" s="204"/>
      <c r="K154" s="204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140</v>
      </c>
      <c r="AU154" s="214" t="s">
        <v>86</v>
      </c>
      <c r="AV154" s="11" t="s">
        <v>25</v>
      </c>
      <c r="AW154" s="11" t="s">
        <v>40</v>
      </c>
      <c r="AX154" s="11" t="s">
        <v>77</v>
      </c>
      <c r="AY154" s="214" t="s">
        <v>131</v>
      </c>
    </row>
    <row r="155" spans="2:65" s="12" customFormat="1">
      <c r="B155" s="215"/>
      <c r="C155" s="216"/>
      <c r="D155" s="205" t="s">
        <v>140</v>
      </c>
      <c r="E155" s="227" t="s">
        <v>34</v>
      </c>
      <c r="F155" s="228" t="s">
        <v>229</v>
      </c>
      <c r="G155" s="216"/>
      <c r="H155" s="229">
        <v>117.3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140</v>
      </c>
      <c r="AU155" s="226" t="s">
        <v>86</v>
      </c>
      <c r="AV155" s="12" t="s">
        <v>86</v>
      </c>
      <c r="AW155" s="12" t="s">
        <v>40</v>
      </c>
      <c r="AX155" s="12" t="s">
        <v>77</v>
      </c>
      <c r="AY155" s="226" t="s">
        <v>131</v>
      </c>
    </row>
    <row r="156" spans="2:65" s="11" customFormat="1">
      <c r="B156" s="203"/>
      <c r="C156" s="204"/>
      <c r="D156" s="205" t="s">
        <v>140</v>
      </c>
      <c r="E156" s="206" t="s">
        <v>34</v>
      </c>
      <c r="F156" s="207" t="s">
        <v>230</v>
      </c>
      <c r="G156" s="204"/>
      <c r="H156" s="208" t="s">
        <v>34</v>
      </c>
      <c r="I156" s="209"/>
      <c r="J156" s="204"/>
      <c r="K156" s="204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140</v>
      </c>
      <c r="AU156" s="214" t="s">
        <v>86</v>
      </c>
      <c r="AV156" s="11" t="s">
        <v>25</v>
      </c>
      <c r="AW156" s="11" t="s">
        <v>40</v>
      </c>
      <c r="AX156" s="11" t="s">
        <v>77</v>
      </c>
      <c r="AY156" s="214" t="s">
        <v>131</v>
      </c>
    </row>
    <row r="157" spans="2:65" s="12" customFormat="1">
      <c r="B157" s="215"/>
      <c r="C157" s="216"/>
      <c r="D157" s="205" t="s">
        <v>140</v>
      </c>
      <c r="E157" s="227" t="s">
        <v>34</v>
      </c>
      <c r="F157" s="228" t="s">
        <v>200</v>
      </c>
      <c r="G157" s="216"/>
      <c r="H157" s="229">
        <v>2.86</v>
      </c>
      <c r="I157" s="221"/>
      <c r="J157" s="216"/>
      <c r="K157" s="216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140</v>
      </c>
      <c r="AU157" s="226" t="s">
        <v>86</v>
      </c>
      <c r="AV157" s="12" t="s">
        <v>86</v>
      </c>
      <c r="AW157" s="12" t="s">
        <v>40</v>
      </c>
      <c r="AX157" s="12" t="s">
        <v>77</v>
      </c>
      <c r="AY157" s="226" t="s">
        <v>131</v>
      </c>
    </row>
    <row r="158" spans="2:65" s="13" customFormat="1">
      <c r="B158" s="230"/>
      <c r="C158" s="231"/>
      <c r="D158" s="217" t="s">
        <v>140</v>
      </c>
      <c r="E158" s="232" t="s">
        <v>34</v>
      </c>
      <c r="F158" s="233" t="s">
        <v>201</v>
      </c>
      <c r="G158" s="231"/>
      <c r="H158" s="234">
        <v>120.16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140</v>
      </c>
      <c r="AU158" s="240" t="s">
        <v>86</v>
      </c>
      <c r="AV158" s="13" t="s">
        <v>138</v>
      </c>
      <c r="AW158" s="13" t="s">
        <v>40</v>
      </c>
      <c r="AX158" s="13" t="s">
        <v>25</v>
      </c>
      <c r="AY158" s="240" t="s">
        <v>131</v>
      </c>
    </row>
    <row r="159" spans="2:65" s="1" customFormat="1" ht="22.5" customHeight="1">
      <c r="B159" s="39"/>
      <c r="C159" s="191" t="s">
        <v>10</v>
      </c>
      <c r="D159" s="191" t="s">
        <v>133</v>
      </c>
      <c r="E159" s="192" t="s">
        <v>231</v>
      </c>
      <c r="F159" s="193" t="s">
        <v>232</v>
      </c>
      <c r="G159" s="194" t="s">
        <v>175</v>
      </c>
      <c r="H159" s="195">
        <v>120.16</v>
      </c>
      <c r="I159" s="196"/>
      <c r="J159" s="197">
        <f>ROUND(I159*H159,2)</f>
        <v>0</v>
      </c>
      <c r="K159" s="193" t="s">
        <v>34</v>
      </c>
      <c r="L159" s="59"/>
      <c r="M159" s="198" t="s">
        <v>34</v>
      </c>
      <c r="N159" s="199" t="s">
        <v>50</v>
      </c>
      <c r="O159" s="40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AR159" s="22" t="s">
        <v>138</v>
      </c>
      <c r="AT159" s="22" t="s">
        <v>133</v>
      </c>
      <c r="AU159" s="22" t="s">
        <v>86</v>
      </c>
      <c r="AY159" s="22" t="s">
        <v>131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2" t="s">
        <v>138</v>
      </c>
      <c r="BK159" s="202">
        <f>ROUND(I159*H159,2)</f>
        <v>0</v>
      </c>
      <c r="BL159" s="22" t="s">
        <v>138</v>
      </c>
      <c r="BM159" s="22" t="s">
        <v>233</v>
      </c>
    </row>
    <row r="160" spans="2:65" s="11" customFormat="1">
      <c r="B160" s="203"/>
      <c r="C160" s="204"/>
      <c r="D160" s="205" t="s">
        <v>140</v>
      </c>
      <c r="E160" s="206" t="s">
        <v>34</v>
      </c>
      <c r="F160" s="207" t="s">
        <v>194</v>
      </c>
      <c r="G160" s="204"/>
      <c r="H160" s="208" t="s">
        <v>34</v>
      </c>
      <c r="I160" s="209"/>
      <c r="J160" s="204"/>
      <c r="K160" s="204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140</v>
      </c>
      <c r="AU160" s="214" t="s">
        <v>86</v>
      </c>
      <c r="AV160" s="11" t="s">
        <v>25</v>
      </c>
      <c r="AW160" s="11" t="s">
        <v>40</v>
      </c>
      <c r="AX160" s="11" t="s">
        <v>77</v>
      </c>
      <c r="AY160" s="214" t="s">
        <v>131</v>
      </c>
    </row>
    <row r="161" spans="2:65" s="11" customFormat="1">
      <c r="B161" s="203"/>
      <c r="C161" s="204"/>
      <c r="D161" s="205" t="s">
        <v>140</v>
      </c>
      <c r="E161" s="206" t="s">
        <v>34</v>
      </c>
      <c r="F161" s="207" t="s">
        <v>228</v>
      </c>
      <c r="G161" s="204"/>
      <c r="H161" s="208" t="s">
        <v>34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140</v>
      </c>
      <c r="AU161" s="214" t="s">
        <v>86</v>
      </c>
      <c r="AV161" s="11" t="s">
        <v>25</v>
      </c>
      <c r="AW161" s="11" t="s">
        <v>40</v>
      </c>
      <c r="AX161" s="11" t="s">
        <v>77</v>
      </c>
      <c r="AY161" s="214" t="s">
        <v>131</v>
      </c>
    </row>
    <row r="162" spans="2:65" s="12" customFormat="1">
      <c r="B162" s="215"/>
      <c r="C162" s="216"/>
      <c r="D162" s="205" t="s">
        <v>140</v>
      </c>
      <c r="E162" s="227" t="s">
        <v>34</v>
      </c>
      <c r="F162" s="228" t="s">
        <v>229</v>
      </c>
      <c r="G162" s="216"/>
      <c r="H162" s="229">
        <v>117.3</v>
      </c>
      <c r="I162" s="221"/>
      <c r="J162" s="216"/>
      <c r="K162" s="216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140</v>
      </c>
      <c r="AU162" s="226" t="s">
        <v>86</v>
      </c>
      <c r="AV162" s="12" t="s">
        <v>86</v>
      </c>
      <c r="AW162" s="12" t="s">
        <v>40</v>
      </c>
      <c r="AX162" s="12" t="s">
        <v>77</v>
      </c>
      <c r="AY162" s="226" t="s">
        <v>131</v>
      </c>
    </row>
    <row r="163" spans="2:65" s="11" customFormat="1">
      <c r="B163" s="203"/>
      <c r="C163" s="204"/>
      <c r="D163" s="205" t="s">
        <v>140</v>
      </c>
      <c r="E163" s="206" t="s">
        <v>34</v>
      </c>
      <c r="F163" s="207" t="s">
        <v>230</v>
      </c>
      <c r="G163" s="204"/>
      <c r="H163" s="208" t="s">
        <v>34</v>
      </c>
      <c r="I163" s="209"/>
      <c r="J163" s="204"/>
      <c r="K163" s="204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140</v>
      </c>
      <c r="AU163" s="214" t="s">
        <v>86</v>
      </c>
      <c r="AV163" s="11" t="s">
        <v>25</v>
      </c>
      <c r="AW163" s="11" t="s">
        <v>40</v>
      </c>
      <c r="AX163" s="11" t="s">
        <v>77</v>
      </c>
      <c r="AY163" s="214" t="s">
        <v>131</v>
      </c>
    </row>
    <row r="164" spans="2:65" s="12" customFormat="1">
      <c r="B164" s="215"/>
      <c r="C164" s="216"/>
      <c r="D164" s="205" t="s">
        <v>140</v>
      </c>
      <c r="E164" s="227" t="s">
        <v>34</v>
      </c>
      <c r="F164" s="228" t="s">
        <v>200</v>
      </c>
      <c r="G164" s="216"/>
      <c r="H164" s="229">
        <v>2.86</v>
      </c>
      <c r="I164" s="221"/>
      <c r="J164" s="216"/>
      <c r="K164" s="216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140</v>
      </c>
      <c r="AU164" s="226" t="s">
        <v>86</v>
      </c>
      <c r="AV164" s="12" t="s">
        <v>86</v>
      </c>
      <c r="AW164" s="12" t="s">
        <v>40</v>
      </c>
      <c r="AX164" s="12" t="s">
        <v>77</v>
      </c>
      <c r="AY164" s="226" t="s">
        <v>131</v>
      </c>
    </row>
    <row r="165" spans="2:65" s="13" customFormat="1">
      <c r="B165" s="230"/>
      <c r="C165" s="231"/>
      <c r="D165" s="217" t="s">
        <v>140</v>
      </c>
      <c r="E165" s="232" t="s">
        <v>34</v>
      </c>
      <c r="F165" s="233" t="s">
        <v>201</v>
      </c>
      <c r="G165" s="231"/>
      <c r="H165" s="234">
        <v>120.16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140</v>
      </c>
      <c r="AU165" s="240" t="s">
        <v>86</v>
      </c>
      <c r="AV165" s="13" t="s">
        <v>138</v>
      </c>
      <c r="AW165" s="13" t="s">
        <v>40</v>
      </c>
      <c r="AX165" s="13" t="s">
        <v>25</v>
      </c>
      <c r="AY165" s="240" t="s">
        <v>131</v>
      </c>
    </row>
    <row r="166" spans="2:65" s="1" customFormat="1" ht="44.25" customHeight="1">
      <c r="B166" s="39"/>
      <c r="C166" s="191" t="s">
        <v>234</v>
      </c>
      <c r="D166" s="191" t="s">
        <v>133</v>
      </c>
      <c r="E166" s="192" t="s">
        <v>235</v>
      </c>
      <c r="F166" s="193" t="s">
        <v>236</v>
      </c>
      <c r="G166" s="194" t="s">
        <v>175</v>
      </c>
      <c r="H166" s="195">
        <v>800</v>
      </c>
      <c r="I166" s="196"/>
      <c r="J166" s="197">
        <f>ROUND(I166*H166,2)</f>
        <v>0</v>
      </c>
      <c r="K166" s="193" t="s">
        <v>137</v>
      </c>
      <c r="L166" s="59"/>
      <c r="M166" s="198" t="s">
        <v>34</v>
      </c>
      <c r="N166" s="199" t="s">
        <v>50</v>
      </c>
      <c r="O166" s="40"/>
      <c r="P166" s="200">
        <f>O166*H166</f>
        <v>0</v>
      </c>
      <c r="Q166" s="200">
        <v>0</v>
      </c>
      <c r="R166" s="200">
        <f>Q166*H166</f>
        <v>0</v>
      </c>
      <c r="S166" s="200">
        <v>0.02</v>
      </c>
      <c r="T166" s="201">
        <f>S166*H166</f>
        <v>16</v>
      </c>
      <c r="AR166" s="22" t="s">
        <v>138</v>
      </c>
      <c r="AT166" s="22" t="s">
        <v>133</v>
      </c>
      <c r="AU166" s="22" t="s">
        <v>86</v>
      </c>
      <c r="AY166" s="22" t="s">
        <v>131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22" t="s">
        <v>138</v>
      </c>
      <c r="BK166" s="202">
        <f>ROUND(I166*H166,2)</f>
        <v>0</v>
      </c>
      <c r="BL166" s="22" t="s">
        <v>138</v>
      </c>
      <c r="BM166" s="22" t="s">
        <v>237</v>
      </c>
    </row>
    <row r="167" spans="2:65" s="11" customFormat="1">
      <c r="B167" s="203"/>
      <c r="C167" s="204"/>
      <c r="D167" s="205" t="s">
        <v>140</v>
      </c>
      <c r="E167" s="206" t="s">
        <v>34</v>
      </c>
      <c r="F167" s="207" t="s">
        <v>238</v>
      </c>
      <c r="G167" s="204"/>
      <c r="H167" s="208" t="s">
        <v>34</v>
      </c>
      <c r="I167" s="209"/>
      <c r="J167" s="204"/>
      <c r="K167" s="204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140</v>
      </c>
      <c r="AU167" s="214" t="s">
        <v>86</v>
      </c>
      <c r="AV167" s="11" t="s">
        <v>25</v>
      </c>
      <c r="AW167" s="11" t="s">
        <v>40</v>
      </c>
      <c r="AX167" s="11" t="s">
        <v>77</v>
      </c>
      <c r="AY167" s="214" t="s">
        <v>131</v>
      </c>
    </row>
    <row r="168" spans="2:65" s="11" customFormat="1">
      <c r="B168" s="203"/>
      <c r="C168" s="204"/>
      <c r="D168" s="205" t="s">
        <v>140</v>
      </c>
      <c r="E168" s="206" t="s">
        <v>34</v>
      </c>
      <c r="F168" s="207" t="s">
        <v>239</v>
      </c>
      <c r="G168" s="204"/>
      <c r="H168" s="208" t="s">
        <v>34</v>
      </c>
      <c r="I168" s="209"/>
      <c r="J168" s="204"/>
      <c r="K168" s="204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140</v>
      </c>
      <c r="AU168" s="214" t="s">
        <v>86</v>
      </c>
      <c r="AV168" s="11" t="s">
        <v>25</v>
      </c>
      <c r="AW168" s="11" t="s">
        <v>40</v>
      </c>
      <c r="AX168" s="11" t="s">
        <v>77</v>
      </c>
      <c r="AY168" s="214" t="s">
        <v>131</v>
      </c>
    </row>
    <row r="169" spans="2:65" s="12" customFormat="1">
      <c r="B169" s="215"/>
      <c r="C169" s="216"/>
      <c r="D169" s="217" t="s">
        <v>140</v>
      </c>
      <c r="E169" s="218" t="s">
        <v>34</v>
      </c>
      <c r="F169" s="219" t="s">
        <v>240</v>
      </c>
      <c r="G169" s="216"/>
      <c r="H169" s="220">
        <v>800</v>
      </c>
      <c r="I169" s="221"/>
      <c r="J169" s="216"/>
      <c r="K169" s="216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140</v>
      </c>
      <c r="AU169" s="226" t="s">
        <v>86</v>
      </c>
      <c r="AV169" s="12" t="s">
        <v>86</v>
      </c>
      <c r="AW169" s="12" t="s">
        <v>40</v>
      </c>
      <c r="AX169" s="12" t="s">
        <v>25</v>
      </c>
      <c r="AY169" s="226" t="s">
        <v>131</v>
      </c>
    </row>
    <row r="170" spans="2:65" s="1" customFormat="1" ht="31.5" customHeight="1">
      <c r="B170" s="39"/>
      <c r="C170" s="191" t="s">
        <v>241</v>
      </c>
      <c r="D170" s="191" t="s">
        <v>133</v>
      </c>
      <c r="E170" s="192" t="s">
        <v>242</v>
      </c>
      <c r="F170" s="193" t="s">
        <v>243</v>
      </c>
      <c r="G170" s="194" t="s">
        <v>175</v>
      </c>
      <c r="H170" s="195">
        <v>45.12</v>
      </c>
      <c r="I170" s="196"/>
      <c r="J170" s="197">
        <f>ROUND(I170*H170,2)</f>
        <v>0</v>
      </c>
      <c r="K170" s="193" t="s">
        <v>137</v>
      </c>
      <c r="L170" s="59"/>
      <c r="M170" s="198" t="s">
        <v>34</v>
      </c>
      <c r="N170" s="199" t="s">
        <v>50</v>
      </c>
      <c r="O170" s="40"/>
      <c r="P170" s="200">
        <f>O170*H170</f>
        <v>0</v>
      </c>
      <c r="Q170" s="200">
        <v>0</v>
      </c>
      <c r="R170" s="200">
        <f>Q170*H170</f>
        <v>0</v>
      </c>
      <c r="S170" s="200">
        <v>0.35499999999999998</v>
      </c>
      <c r="T170" s="201">
        <f>S170*H170</f>
        <v>16.017599999999998</v>
      </c>
      <c r="AR170" s="22" t="s">
        <v>138</v>
      </c>
      <c r="AT170" s="22" t="s">
        <v>133</v>
      </c>
      <c r="AU170" s="22" t="s">
        <v>86</v>
      </c>
      <c r="AY170" s="22" t="s">
        <v>131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22" t="s">
        <v>138</v>
      </c>
      <c r="BK170" s="202">
        <f>ROUND(I170*H170,2)</f>
        <v>0</v>
      </c>
      <c r="BL170" s="22" t="s">
        <v>138</v>
      </c>
      <c r="BM170" s="22" t="s">
        <v>244</v>
      </c>
    </row>
    <row r="171" spans="2:65" s="11" customFormat="1">
      <c r="B171" s="203"/>
      <c r="C171" s="204"/>
      <c r="D171" s="205" t="s">
        <v>140</v>
      </c>
      <c r="E171" s="206" t="s">
        <v>34</v>
      </c>
      <c r="F171" s="207" t="s">
        <v>245</v>
      </c>
      <c r="G171" s="204"/>
      <c r="H171" s="208" t="s">
        <v>34</v>
      </c>
      <c r="I171" s="209"/>
      <c r="J171" s="204"/>
      <c r="K171" s="204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140</v>
      </c>
      <c r="AU171" s="214" t="s">
        <v>86</v>
      </c>
      <c r="AV171" s="11" t="s">
        <v>25</v>
      </c>
      <c r="AW171" s="11" t="s">
        <v>40</v>
      </c>
      <c r="AX171" s="11" t="s">
        <v>77</v>
      </c>
      <c r="AY171" s="214" t="s">
        <v>131</v>
      </c>
    </row>
    <row r="172" spans="2:65" s="12" customFormat="1">
      <c r="B172" s="215"/>
      <c r="C172" s="216"/>
      <c r="D172" s="217" t="s">
        <v>140</v>
      </c>
      <c r="E172" s="218" t="s">
        <v>34</v>
      </c>
      <c r="F172" s="219" t="s">
        <v>246</v>
      </c>
      <c r="G172" s="216"/>
      <c r="H172" s="220">
        <v>45.12</v>
      </c>
      <c r="I172" s="221"/>
      <c r="J172" s="216"/>
      <c r="K172" s="216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140</v>
      </c>
      <c r="AU172" s="226" t="s">
        <v>86</v>
      </c>
      <c r="AV172" s="12" t="s">
        <v>86</v>
      </c>
      <c r="AW172" s="12" t="s">
        <v>40</v>
      </c>
      <c r="AX172" s="12" t="s">
        <v>25</v>
      </c>
      <c r="AY172" s="226" t="s">
        <v>131</v>
      </c>
    </row>
    <row r="173" spans="2:65" s="1" customFormat="1" ht="31.5" customHeight="1">
      <c r="B173" s="39"/>
      <c r="C173" s="191" t="s">
        <v>247</v>
      </c>
      <c r="D173" s="191" t="s">
        <v>133</v>
      </c>
      <c r="E173" s="192" t="s">
        <v>248</v>
      </c>
      <c r="F173" s="193" t="s">
        <v>249</v>
      </c>
      <c r="G173" s="194" t="s">
        <v>175</v>
      </c>
      <c r="H173" s="195">
        <v>45.12</v>
      </c>
      <c r="I173" s="196"/>
      <c r="J173" s="197">
        <f>ROUND(I173*H173,2)</f>
        <v>0</v>
      </c>
      <c r="K173" s="193" t="s">
        <v>137</v>
      </c>
      <c r="L173" s="59"/>
      <c r="M173" s="198" t="s">
        <v>34</v>
      </c>
      <c r="N173" s="199" t="s">
        <v>50</v>
      </c>
      <c r="O173" s="40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AR173" s="22" t="s">
        <v>138</v>
      </c>
      <c r="AT173" s="22" t="s">
        <v>133</v>
      </c>
      <c r="AU173" s="22" t="s">
        <v>86</v>
      </c>
      <c r="AY173" s="22" t="s">
        <v>131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22" t="s">
        <v>138</v>
      </c>
      <c r="BK173" s="202">
        <f>ROUND(I173*H173,2)</f>
        <v>0</v>
      </c>
      <c r="BL173" s="22" t="s">
        <v>138</v>
      </c>
      <c r="BM173" s="22" t="s">
        <v>250</v>
      </c>
    </row>
    <row r="174" spans="2:65" s="11" customFormat="1">
      <c r="B174" s="203"/>
      <c r="C174" s="204"/>
      <c r="D174" s="205" t="s">
        <v>140</v>
      </c>
      <c r="E174" s="206" t="s">
        <v>34</v>
      </c>
      <c r="F174" s="207" t="s">
        <v>251</v>
      </c>
      <c r="G174" s="204"/>
      <c r="H174" s="208" t="s">
        <v>34</v>
      </c>
      <c r="I174" s="209"/>
      <c r="J174" s="204"/>
      <c r="K174" s="204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140</v>
      </c>
      <c r="AU174" s="214" t="s">
        <v>86</v>
      </c>
      <c r="AV174" s="11" t="s">
        <v>25</v>
      </c>
      <c r="AW174" s="11" t="s">
        <v>40</v>
      </c>
      <c r="AX174" s="11" t="s">
        <v>77</v>
      </c>
      <c r="AY174" s="214" t="s">
        <v>131</v>
      </c>
    </row>
    <row r="175" spans="2:65" s="12" customFormat="1">
      <c r="B175" s="215"/>
      <c r="C175" s="216"/>
      <c r="D175" s="217" t="s">
        <v>140</v>
      </c>
      <c r="E175" s="218" t="s">
        <v>34</v>
      </c>
      <c r="F175" s="219" t="s">
        <v>246</v>
      </c>
      <c r="G175" s="216"/>
      <c r="H175" s="220">
        <v>45.12</v>
      </c>
      <c r="I175" s="221"/>
      <c r="J175" s="216"/>
      <c r="K175" s="216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140</v>
      </c>
      <c r="AU175" s="226" t="s">
        <v>86</v>
      </c>
      <c r="AV175" s="12" t="s">
        <v>86</v>
      </c>
      <c r="AW175" s="12" t="s">
        <v>40</v>
      </c>
      <c r="AX175" s="12" t="s">
        <v>25</v>
      </c>
      <c r="AY175" s="226" t="s">
        <v>131</v>
      </c>
    </row>
    <row r="176" spans="2:65" s="1" customFormat="1" ht="22.5" customHeight="1">
      <c r="B176" s="39"/>
      <c r="C176" s="191" t="s">
        <v>252</v>
      </c>
      <c r="D176" s="191" t="s">
        <v>133</v>
      </c>
      <c r="E176" s="192" t="s">
        <v>253</v>
      </c>
      <c r="F176" s="193" t="s">
        <v>254</v>
      </c>
      <c r="G176" s="194" t="s">
        <v>255</v>
      </c>
      <c r="H176" s="195">
        <v>5.952</v>
      </c>
      <c r="I176" s="196"/>
      <c r="J176" s="197">
        <f>ROUND(I176*H176,2)</f>
        <v>0</v>
      </c>
      <c r="K176" s="193" t="s">
        <v>34</v>
      </c>
      <c r="L176" s="59"/>
      <c r="M176" s="198" t="s">
        <v>34</v>
      </c>
      <c r="N176" s="199" t="s">
        <v>50</v>
      </c>
      <c r="O176" s="40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AR176" s="22" t="s">
        <v>138</v>
      </c>
      <c r="AT176" s="22" t="s">
        <v>133</v>
      </c>
      <c r="AU176" s="22" t="s">
        <v>86</v>
      </c>
      <c r="AY176" s="22" t="s">
        <v>131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22" t="s">
        <v>138</v>
      </c>
      <c r="BK176" s="202">
        <f>ROUND(I176*H176,2)</f>
        <v>0</v>
      </c>
      <c r="BL176" s="22" t="s">
        <v>138</v>
      </c>
      <c r="BM176" s="22" t="s">
        <v>256</v>
      </c>
    </row>
    <row r="177" spans="2:65" s="11" customFormat="1">
      <c r="B177" s="203"/>
      <c r="C177" s="204"/>
      <c r="D177" s="205" t="s">
        <v>140</v>
      </c>
      <c r="E177" s="206" t="s">
        <v>34</v>
      </c>
      <c r="F177" s="207" t="s">
        <v>257</v>
      </c>
      <c r="G177" s="204"/>
      <c r="H177" s="208" t="s">
        <v>34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140</v>
      </c>
      <c r="AU177" s="214" t="s">
        <v>86</v>
      </c>
      <c r="AV177" s="11" t="s">
        <v>25</v>
      </c>
      <c r="AW177" s="11" t="s">
        <v>40</v>
      </c>
      <c r="AX177" s="11" t="s">
        <v>77</v>
      </c>
      <c r="AY177" s="214" t="s">
        <v>131</v>
      </c>
    </row>
    <row r="178" spans="2:65" s="11" customFormat="1" ht="24">
      <c r="B178" s="203"/>
      <c r="C178" s="204"/>
      <c r="D178" s="205" t="s">
        <v>140</v>
      </c>
      <c r="E178" s="206" t="s">
        <v>34</v>
      </c>
      <c r="F178" s="207" t="s">
        <v>258</v>
      </c>
      <c r="G178" s="204"/>
      <c r="H178" s="208" t="s">
        <v>34</v>
      </c>
      <c r="I178" s="209"/>
      <c r="J178" s="204"/>
      <c r="K178" s="204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140</v>
      </c>
      <c r="AU178" s="214" t="s">
        <v>86</v>
      </c>
      <c r="AV178" s="11" t="s">
        <v>25</v>
      </c>
      <c r="AW178" s="11" t="s">
        <v>40</v>
      </c>
      <c r="AX178" s="11" t="s">
        <v>77</v>
      </c>
      <c r="AY178" s="214" t="s">
        <v>131</v>
      </c>
    </row>
    <row r="179" spans="2:65" s="11" customFormat="1">
      <c r="B179" s="203"/>
      <c r="C179" s="204"/>
      <c r="D179" s="205" t="s">
        <v>140</v>
      </c>
      <c r="E179" s="206" t="s">
        <v>34</v>
      </c>
      <c r="F179" s="207" t="s">
        <v>259</v>
      </c>
      <c r="G179" s="204"/>
      <c r="H179" s="208" t="s">
        <v>34</v>
      </c>
      <c r="I179" s="209"/>
      <c r="J179" s="204"/>
      <c r="K179" s="204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140</v>
      </c>
      <c r="AU179" s="214" t="s">
        <v>86</v>
      </c>
      <c r="AV179" s="11" t="s">
        <v>25</v>
      </c>
      <c r="AW179" s="11" t="s">
        <v>40</v>
      </c>
      <c r="AX179" s="11" t="s">
        <v>77</v>
      </c>
      <c r="AY179" s="214" t="s">
        <v>131</v>
      </c>
    </row>
    <row r="180" spans="2:65" s="12" customFormat="1">
      <c r="B180" s="215"/>
      <c r="C180" s="216"/>
      <c r="D180" s="205" t="s">
        <v>140</v>
      </c>
      <c r="E180" s="227" t="s">
        <v>34</v>
      </c>
      <c r="F180" s="228" t="s">
        <v>260</v>
      </c>
      <c r="G180" s="216"/>
      <c r="H180" s="229">
        <v>5.952</v>
      </c>
      <c r="I180" s="221"/>
      <c r="J180" s="216"/>
      <c r="K180" s="216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140</v>
      </c>
      <c r="AU180" s="226" t="s">
        <v>86</v>
      </c>
      <c r="AV180" s="12" t="s">
        <v>86</v>
      </c>
      <c r="AW180" s="12" t="s">
        <v>40</v>
      </c>
      <c r="AX180" s="12" t="s">
        <v>77</v>
      </c>
      <c r="AY180" s="226" t="s">
        <v>131</v>
      </c>
    </row>
    <row r="181" spans="2:65" s="13" customFormat="1">
      <c r="B181" s="230"/>
      <c r="C181" s="231"/>
      <c r="D181" s="205" t="s">
        <v>140</v>
      </c>
      <c r="E181" s="241" t="s">
        <v>34</v>
      </c>
      <c r="F181" s="242" t="s">
        <v>201</v>
      </c>
      <c r="G181" s="231"/>
      <c r="H181" s="243">
        <v>5.952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140</v>
      </c>
      <c r="AU181" s="240" t="s">
        <v>86</v>
      </c>
      <c r="AV181" s="13" t="s">
        <v>138</v>
      </c>
      <c r="AW181" s="13" t="s">
        <v>40</v>
      </c>
      <c r="AX181" s="13" t="s">
        <v>25</v>
      </c>
      <c r="AY181" s="240" t="s">
        <v>131</v>
      </c>
    </row>
    <row r="182" spans="2:65" s="10" customFormat="1" ht="29.85" customHeight="1">
      <c r="B182" s="174"/>
      <c r="C182" s="175"/>
      <c r="D182" s="188" t="s">
        <v>76</v>
      </c>
      <c r="E182" s="189" t="s">
        <v>261</v>
      </c>
      <c r="F182" s="189" t="s">
        <v>262</v>
      </c>
      <c r="G182" s="175"/>
      <c r="H182" s="175"/>
      <c r="I182" s="178"/>
      <c r="J182" s="190">
        <f>BK182</f>
        <v>0</v>
      </c>
      <c r="K182" s="175"/>
      <c r="L182" s="180"/>
      <c r="M182" s="181"/>
      <c r="N182" s="182"/>
      <c r="O182" s="182"/>
      <c r="P182" s="183">
        <f>SUM(P183:P186)</f>
        <v>0</v>
      </c>
      <c r="Q182" s="182"/>
      <c r="R182" s="183">
        <f>SUM(R183:R186)</f>
        <v>0</v>
      </c>
      <c r="S182" s="182"/>
      <c r="T182" s="184">
        <f>SUM(T183:T186)</f>
        <v>0</v>
      </c>
      <c r="AR182" s="185" t="s">
        <v>25</v>
      </c>
      <c r="AT182" s="186" t="s">
        <v>76</v>
      </c>
      <c r="AU182" s="186" t="s">
        <v>25</v>
      </c>
      <c r="AY182" s="185" t="s">
        <v>131</v>
      </c>
      <c r="BK182" s="187">
        <f>SUM(BK183:BK186)</f>
        <v>0</v>
      </c>
    </row>
    <row r="183" spans="2:65" s="1" customFormat="1" ht="31.5" customHeight="1">
      <c r="B183" s="39"/>
      <c r="C183" s="191" t="s">
        <v>263</v>
      </c>
      <c r="D183" s="191" t="s">
        <v>133</v>
      </c>
      <c r="E183" s="192" t="s">
        <v>264</v>
      </c>
      <c r="F183" s="193" t="s">
        <v>265</v>
      </c>
      <c r="G183" s="194" t="s">
        <v>152</v>
      </c>
      <c r="H183" s="195">
        <v>12.345000000000001</v>
      </c>
      <c r="I183" s="196"/>
      <c r="J183" s="197">
        <f>ROUND(I183*H183,2)</f>
        <v>0</v>
      </c>
      <c r="K183" s="193" t="s">
        <v>34</v>
      </c>
      <c r="L183" s="59"/>
      <c r="M183" s="198" t="s">
        <v>34</v>
      </c>
      <c r="N183" s="199" t="s">
        <v>50</v>
      </c>
      <c r="O183" s="40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AR183" s="22" t="s">
        <v>138</v>
      </c>
      <c r="AT183" s="22" t="s">
        <v>133</v>
      </c>
      <c r="AU183" s="22" t="s">
        <v>86</v>
      </c>
      <c r="AY183" s="22" t="s">
        <v>131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22" t="s">
        <v>138</v>
      </c>
      <c r="BK183" s="202">
        <f>ROUND(I183*H183,2)</f>
        <v>0</v>
      </c>
      <c r="BL183" s="22" t="s">
        <v>138</v>
      </c>
      <c r="BM183" s="22" t="s">
        <v>266</v>
      </c>
    </row>
    <row r="184" spans="2:65" s="11" customFormat="1">
      <c r="B184" s="203"/>
      <c r="C184" s="204"/>
      <c r="D184" s="205" t="s">
        <v>140</v>
      </c>
      <c r="E184" s="206" t="s">
        <v>34</v>
      </c>
      <c r="F184" s="207" t="s">
        <v>267</v>
      </c>
      <c r="G184" s="204"/>
      <c r="H184" s="208" t="s">
        <v>34</v>
      </c>
      <c r="I184" s="209"/>
      <c r="J184" s="204"/>
      <c r="K184" s="204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140</v>
      </c>
      <c r="AU184" s="214" t="s">
        <v>86</v>
      </c>
      <c r="AV184" s="11" t="s">
        <v>25</v>
      </c>
      <c r="AW184" s="11" t="s">
        <v>40</v>
      </c>
      <c r="AX184" s="11" t="s">
        <v>77</v>
      </c>
      <c r="AY184" s="214" t="s">
        <v>131</v>
      </c>
    </row>
    <row r="185" spans="2:65" s="11" customFormat="1">
      <c r="B185" s="203"/>
      <c r="C185" s="204"/>
      <c r="D185" s="205" t="s">
        <v>140</v>
      </c>
      <c r="E185" s="206" t="s">
        <v>34</v>
      </c>
      <c r="F185" s="207" t="s">
        <v>268</v>
      </c>
      <c r="G185" s="204"/>
      <c r="H185" s="208" t="s">
        <v>34</v>
      </c>
      <c r="I185" s="209"/>
      <c r="J185" s="204"/>
      <c r="K185" s="204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140</v>
      </c>
      <c r="AU185" s="214" t="s">
        <v>86</v>
      </c>
      <c r="AV185" s="11" t="s">
        <v>25</v>
      </c>
      <c r="AW185" s="11" t="s">
        <v>40</v>
      </c>
      <c r="AX185" s="11" t="s">
        <v>77</v>
      </c>
      <c r="AY185" s="214" t="s">
        <v>131</v>
      </c>
    </row>
    <row r="186" spans="2:65" s="12" customFormat="1">
      <c r="B186" s="215"/>
      <c r="C186" s="216"/>
      <c r="D186" s="205" t="s">
        <v>140</v>
      </c>
      <c r="E186" s="227" t="s">
        <v>34</v>
      </c>
      <c r="F186" s="228" t="s">
        <v>269</v>
      </c>
      <c r="G186" s="216"/>
      <c r="H186" s="229">
        <v>12.345000000000001</v>
      </c>
      <c r="I186" s="221"/>
      <c r="J186" s="216"/>
      <c r="K186" s="216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140</v>
      </c>
      <c r="AU186" s="226" t="s">
        <v>86</v>
      </c>
      <c r="AV186" s="12" t="s">
        <v>86</v>
      </c>
      <c r="AW186" s="12" t="s">
        <v>40</v>
      </c>
      <c r="AX186" s="12" t="s">
        <v>25</v>
      </c>
      <c r="AY186" s="226" t="s">
        <v>131</v>
      </c>
    </row>
    <row r="187" spans="2:65" s="10" customFormat="1" ht="29.85" customHeight="1">
      <c r="B187" s="174"/>
      <c r="C187" s="175"/>
      <c r="D187" s="188" t="s">
        <v>76</v>
      </c>
      <c r="E187" s="189" t="s">
        <v>270</v>
      </c>
      <c r="F187" s="189" t="s">
        <v>271</v>
      </c>
      <c r="G187" s="175"/>
      <c r="H187" s="175"/>
      <c r="I187" s="178"/>
      <c r="J187" s="190">
        <f>BK187</f>
        <v>0</v>
      </c>
      <c r="K187" s="175"/>
      <c r="L187" s="180"/>
      <c r="M187" s="181"/>
      <c r="N187" s="182"/>
      <c r="O187" s="182"/>
      <c r="P187" s="183">
        <f>P188</f>
        <v>0</v>
      </c>
      <c r="Q187" s="182"/>
      <c r="R187" s="183">
        <f>R188</f>
        <v>0</v>
      </c>
      <c r="S187" s="182"/>
      <c r="T187" s="184">
        <f>T188</f>
        <v>0</v>
      </c>
      <c r="AR187" s="185" t="s">
        <v>25</v>
      </c>
      <c r="AT187" s="186" t="s">
        <v>76</v>
      </c>
      <c r="AU187" s="186" t="s">
        <v>25</v>
      </c>
      <c r="AY187" s="185" t="s">
        <v>131</v>
      </c>
      <c r="BK187" s="187">
        <f>BK188</f>
        <v>0</v>
      </c>
    </row>
    <row r="188" spans="2:65" s="1" customFormat="1" ht="22.5" customHeight="1">
      <c r="B188" s="39"/>
      <c r="C188" s="191" t="s">
        <v>9</v>
      </c>
      <c r="D188" s="191" t="s">
        <v>133</v>
      </c>
      <c r="E188" s="192" t="s">
        <v>272</v>
      </c>
      <c r="F188" s="193" t="s">
        <v>273</v>
      </c>
      <c r="G188" s="194" t="s">
        <v>152</v>
      </c>
      <c r="H188" s="195">
        <v>0.51300000000000001</v>
      </c>
      <c r="I188" s="196"/>
      <c r="J188" s="197">
        <f>ROUND(I188*H188,2)</f>
        <v>0</v>
      </c>
      <c r="K188" s="193" t="s">
        <v>137</v>
      </c>
      <c r="L188" s="59"/>
      <c r="M188" s="198" t="s">
        <v>34</v>
      </c>
      <c r="N188" s="199" t="s">
        <v>50</v>
      </c>
      <c r="O188" s="40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AR188" s="22" t="s">
        <v>138</v>
      </c>
      <c r="AT188" s="22" t="s">
        <v>133</v>
      </c>
      <c r="AU188" s="22" t="s">
        <v>86</v>
      </c>
      <c r="AY188" s="22" t="s">
        <v>131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22" t="s">
        <v>138</v>
      </c>
      <c r="BK188" s="202">
        <f>ROUND(I188*H188,2)</f>
        <v>0</v>
      </c>
      <c r="BL188" s="22" t="s">
        <v>138</v>
      </c>
      <c r="BM188" s="22" t="s">
        <v>274</v>
      </c>
    </row>
    <row r="189" spans="2:65" s="10" customFormat="1" ht="37.35" customHeight="1">
      <c r="B189" s="174"/>
      <c r="C189" s="175"/>
      <c r="D189" s="176" t="s">
        <v>76</v>
      </c>
      <c r="E189" s="177" t="s">
        <v>275</v>
      </c>
      <c r="F189" s="177" t="s">
        <v>276</v>
      </c>
      <c r="G189" s="175"/>
      <c r="H189" s="175"/>
      <c r="I189" s="178"/>
      <c r="J189" s="179">
        <f>BK189</f>
        <v>0</v>
      </c>
      <c r="K189" s="175"/>
      <c r="L189" s="180"/>
      <c r="M189" s="181"/>
      <c r="N189" s="182"/>
      <c r="O189" s="182"/>
      <c r="P189" s="183">
        <f>P190+P205</f>
        <v>0</v>
      </c>
      <c r="Q189" s="182"/>
      <c r="R189" s="183">
        <f>R190+R205</f>
        <v>0.31571549999999998</v>
      </c>
      <c r="S189" s="182"/>
      <c r="T189" s="184">
        <f>T190+T205</f>
        <v>0.158803</v>
      </c>
      <c r="AR189" s="185" t="s">
        <v>86</v>
      </c>
      <c r="AT189" s="186" t="s">
        <v>76</v>
      </c>
      <c r="AU189" s="186" t="s">
        <v>77</v>
      </c>
      <c r="AY189" s="185" t="s">
        <v>131</v>
      </c>
      <c r="BK189" s="187">
        <f>BK190+BK205</f>
        <v>0</v>
      </c>
    </row>
    <row r="190" spans="2:65" s="10" customFormat="1" ht="19.95" customHeight="1">
      <c r="B190" s="174"/>
      <c r="C190" s="175"/>
      <c r="D190" s="188" t="s">
        <v>76</v>
      </c>
      <c r="E190" s="189" t="s">
        <v>277</v>
      </c>
      <c r="F190" s="189" t="s">
        <v>278</v>
      </c>
      <c r="G190" s="175"/>
      <c r="H190" s="175"/>
      <c r="I190" s="178"/>
      <c r="J190" s="190">
        <f>BK190</f>
        <v>0</v>
      </c>
      <c r="K190" s="175"/>
      <c r="L190" s="180"/>
      <c r="M190" s="181"/>
      <c r="N190" s="182"/>
      <c r="O190" s="182"/>
      <c r="P190" s="183">
        <f>SUM(P191:P204)</f>
        <v>0</v>
      </c>
      <c r="Q190" s="182"/>
      <c r="R190" s="183">
        <f>SUM(R191:R204)</f>
        <v>1.1438999999999998E-3</v>
      </c>
      <c r="S190" s="182"/>
      <c r="T190" s="184">
        <f>SUM(T191:T204)</f>
        <v>0</v>
      </c>
      <c r="AR190" s="185" t="s">
        <v>86</v>
      </c>
      <c r="AT190" s="186" t="s">
        <v>76</v>
      </c>
      <c r="AU190" s="186" t="s">
        <v>25</v>
      </c>
      <c r="AY190" s="185" t="s">
        <v>131</v>
      </c>
      <c r="BK190" s="187">
        <f>SUM(BK191:BK204)</f>
        <v>0</v>
      </c>
    </row>
    <row r="191" spans="2:65" s="1" customFormat="1" ht="22.5" customHeight="1">
      <c r="B191" s="39"/>
      <c r="C191" s="191" t="s">
        <v>279</v>
      </c>
      <c r="D191" s="191" t="s">
        <v>133</v>
      </c>
      <c r="E191" s="192" t="s">
        <v>280</v>
      </c>
      <c r="F191" s="193" t="s">
        <v>281</v>
      </c>
      <c r="G191" s="194" t="s">
        <v>159</v>
      </c>
      <c r="H191" s="195">
        <v>254.2</v>
      </c>
      <c r="I191" s="196"/>
      <c r="J191" s="197">
        <f>ROUND(I191*H191,2)</f>
        <v>0</v>
      </c>
      <c r="K191" s="193" t="s">
        <v>34</v>
      </c>
      <c r="L191" s="59"/>
      <c r="M191" s="198" t="s">
        <v>34</v>
      </c>
      <c r="N191" s="199" t="s">
        <v>50</v>
      </c>
      <c r="O191" s="40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AR191" s="22" t="s">
        <v>234</v>
      </c>
      <c r="AT191" s="22" t="s">
        <v>133</v>
      </c>
      <c r="AU191" s="22" t="s">
        <v>86</v>
      </c>
      <c r="AY191" s="22" t="s">
        <v>131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22" t="s">
        <v>138</v>
      </c>
      <c r="BK191" s="202">
        <f>ROUND(I191*H191,2)</f>
        <v>0</v>
      </c>
      <c r="BL191" s="22" t="s">
        <v>234</v>
      </c>
      <c r="BM191" s="22" t="s">
        <v>282</v>
      </c>
    </row>
    <row r="192" spans="2:65" s="11" customFormat="1">
      <c r="B192" s="203"/>
      <c r="C192" s="204"/>
      <c r="D192" s="205" t="s">
        <v>140</v>
      </c>
      <c r="E192" s="206" t="s">
        <v>34</v>
      </c>
      <c r="F192" s="207" t="s">
        <v>283</v>
      </c>
      <c r="G192" s="204"/>
      <c r="H192" s="208" t="s">
        <v>34</v>
      </c>
      <c r="I192" s="209"/>
      <c r="J192" s="204"/>
      <c r="K192" s="204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140</v>
      </c>
      <c r="AU192" s="214" t="s">
        <v>86</v>
      </c>
      <c r="AV192" s="11" t="s">
        <v>25</v>
      </c>
      <c r="AW192" s="11" t="s">
        <v>40</v>
      </c>
      <c r="AX192" s="11" t="s">
        <v>77</v>
      </c>
      <c r="AY192" s="214" t="s">
        <v>131</v>
      </c>
    </row>
    <row r="193" spans="2:65" s="11" customFormat="1">
      <c r="B193" s="203"/>
      <c r="C193" s="204"/>
      <c r="D193" s="205" t="s">
        <v>140</v>
      </c>
      <c r="E193" s="206" t="s">
        <v>34</v>
      </c>
      <c r="F193" s="207" t="s">
        <v>170</v>
      </c>
      <c r="G193" s="204"/>
      <c r="H193" s="208" t="s">
        <v>34</v>
      </c>
      <c r="I193" s="209"/>
      <c r="J193" s="204"/>
      <c r="K193" s="204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140</v>
      </c>
      <c r="AU193" s="214" t="s">
        <v>86</v>
      </c>
      <c r="AV193" s="11" t="s">
        <v>25</v>
      </c>
      <c r="AW193" s="11" t="s">
        <v>40</v>
      </c>
      <c r="AX193" s="11" t="s">
        <v>77</v>
      </c>
      <c r="AY193" s="214" t="s">
        <v>131</v>
      </c>
    </row>
    <row r="194" spans="2:65" s="12" customFormat="1">
      <c r="B194" s="215"/>
      <c r="C194" s="216"/>
      <c r="D194" s="205" t="s">
        <v>140</v>
      </c>
      <c r="E194" s="227" t="s">
        <v>34</v>
      </c>
      <c r="F194" s="228" t="s">
        <v>284</v>
      </c>
      <c r="G194" s="216"/>
      <c r="H194" s="229">
        <v>225.6</v>
      </c>
      <c r="I194" s="221"/>
      <c r="J194" s="216"/>
      <c r="K194" s="216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140</v>
      </c>
      <c r="AU194" s="226" t="s">
        <v>86</v>
      </c>
      <c r="AV194" s="12" t="s">
        <v>86</v>
      </c>
      <c r="AW194" s="12" t="s">
        <v>40</v>
      </c>
      <c r="AX194" s="12" t="s">
        <v>77</v>
      </c>
      <c r="AY194" s="226" t="s">
        <v>131</v>
      </c>
    </row>
    <row r="195" spans="2:65" s="11" customFormat="1">
      <c r="B195" s="203"/>
      <c r="C195" s="204"/>
      <c r="D195" s="205" t="s">
        <v>140</v>
      </c>
      <c r="E195" s="206" t="s">
        <v>34</v>
      </c>
      <c r="F195" s="207" t="s">
        <v>199</v>
      </c>
      <c r="G195" s="204"/>
      <c r="H195" s="208" t="s">
        <v>34</v>
      </c>
      <c r="I195" s="209"/>
      <c r="J195" s="204"/>
      <c r="K195" s="204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140</v>
      </c>
      <c r="AU195" s="214" t="s">
        <v>86</v>
      </c>
      <c r="AV195" s="11" t="s">
        <v>25</v>
      </c>
      <c r="AW195" s="11" t="s">
        <v>40</v>
      </c>
      <c r="AX195" s="11" t="s">
        <v>77</v>
      </c>
      <c r="AY195" s="214" t="s">
        <v>131</v>
      </c>
    </row>
    <row r="196" spans="2:65" s="12" customFormat="1">
      <c r="B196" s="215"/>
      <c r="C196" s="216"/>
      <c r="D196" s="205" t="s">
        <v>140</v>
      </c>
      <c r="E196" s="227" t="s">
        <v>34</v>
      </c>
      <c r="F196" s="228" t="s">
        <v>285</v>
      </c>
      <c r="G196" s="216"/>
      <c r="H196" s="229">
        <v>28.6</v>
      </c>
      <c r="I196" s="221"/>
      <c r="J196" s="216"/>
      <c r="K196" s="216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140</v>
      </c>
      <c r="AU196" s="226" t="s">
        <v>86</v>
      </c>
      <c r="AV196" s="12" t="s">
        <v>86</v>
      </c>
      <c r="AW196" s="12" t="s">
        <v>40</v>
      </c>
      <c r="AX196" s="12" t="s">
        <v>77</v>
      </c>
      <c r="AY196" s="226" t="s">
        <v>131</v>
      </c>
    </row>
    <row r="197" spans="2:65" s="13" customFormat="1">
      <c r="B197" s="230"/>
      <c r="C197" s="231"/>
      <c r="D197" s="217" t="s">
        <v>140</v>
      </c>
      <c r="E197" s="232" t="s">
        <v>34</v>
      </c>
      <c r="F197" s="233" t="s">
        <v>201</v>
      </c>
      <c r="G197" s="231"/>
      <c r="H197" s="234">
        <v>254.2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140</v>
      </c>
      <c r="AU197" s="240" t="s">
        <v>86</v>
      </c>
      <c r="AV197" s="13" t="s">
        <v>138</v>
      </c>
      <c r="AW197" s="13" t="s">
        <v>40</v>
      </c>
      <c r="AX197" s="13" t="s">
        <v>25</v>
      </c>
      <c r="AY197" s="240" t="s">
        <v>131</v>
      </c>
    </row>
    <row r="198" spans="2:65" s="1" customFormat="1" ht="22.5" customHeight="1">
      <c r="B198" s="39"/>
      <c r="C198" s="244" t="s">
        <v>286</v>
      </c>
      <c r="D198" s="244" t="s">
        <v>287</v>
      </c>
      <c r="E198" s="245" t="s">
        <v>288</v>
      </c>
      <c r="F198" s="246" t="s">
        <v>289</v>
      </c>
      <c r="G198" s="247" t="s">
        <v>290</v>
      </c>
      <c r="H198" s="248">
        <v>1.2709999999999999</v>
      </c>
      <c r="I198" s="249"/>
      <c r="J198" s="250">
        <f>ROUND(I198*H198,2)</f>
        <v>0</v>
      </c>
      <c r="K198" s="246" t="s">
        <v>34</v>
      </c>
      <c r="L198" s="251"/>
      <c r="M198" s="252" t="s">
        <v>34</v>
      </c>
      <c r="N198" s="253" t="s">
        <v>50</v>
      </c>
      <c r="O198" s="40"/>
      <c r="P198" s="200">
        <f>O198*H198</f>
        <v>0</v>
      </c>
      <c r="Q198" s="200">
        <v>8.9999999999999998E-4</v>
      </c>
      <c r="R198" s="200">
        <f>Q198*H198</f>
        <v>1.1438999999999998E-3</v>
      </c>
      <c r="S198" s="200">
        <v>0</v>
      </c>
      <c r="T198" s="201">
        <f>S198*H198</f>
        <v>0</v>
      </c>
      <c r="AR198" s="22" t="s">
        <v>291</v>
      </c>
      <c r="AT198" s="22" t="s">
        <v>287</v>
      </c>
      <c r="AU198" s="22" t="s">
        <v>86</v>
      </c>
      <c r="AY198" s="22" t="s">
        <v>131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22" t="s">
        <v>138</v>
      </c>
      <c r="BK198" s="202">
        <f>ROUND(I198*H198,2)</f>
        <v>0</v>
      </c>
      <c r="BL198" s="22" t="s">
        <v>234</v>
      </c>
      <c r="BM198" s="22" t="s">
        <v>292</v>
      </c>
    </row>
    <row r="199" spans="2:65" s="11" customFormat="1">
      <c r="B199" s="203"/>
      <c r="C199" s="204"/>
      <c r="D199" s="205" t="s">
        <v>140</v>
      </c>
      <c r="E199" s="206" t="s">
        <v>34</v>
      </c>
      <c r="F199" s="207" t="s">
        <v>293</v>
      </c>
      <c r="G199" s="204"/>
      <c r="H199" s="208" t="s">
        <v>34</v>
      </c>
      <c r="I199" s="209"/>
      <c r="J199" s="204"/>
      <c r="K199" s="204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140</v>
      </c>
      <c r="AU199" s="214" t="s">
        <v>86</v>
      </c>
      <c r="AV199" s="11" t="s">
        <v>25</v>
      </c>
      <c r="AW199" s="11" t="s">
        <v>40</v>
      </c>
      <c r="AX199" s="11" t="s">
        <v>77</v>
      </c>
      <c r="AY199" s="214" t="s">
        <v>131</v>
      </c>
    </row>
    <row r="200" spans="2:65" s="11" customFormat="1">
      <c r="B200" s="203"/>
      <c r="C200" s="204"/>
      <c r="D200" s="205" t="s">
        <v>140</v>
      </c>
      <c r="E200" s="206" t="s">
        <v>34</v>
      </c>
      <c r="F200" s="207" t="s">
        <v>170</v>
      </c>
      <c r="G200" s="204"/>
      <c r="H200" s="208" t="s">
        <v>34</v>
      </c>
      <c r="I200" s="209"/>
      <c r="J200" s="204"/>
      <c r="K200" s="204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140</v>
      </c>
      <c r="AU200" s="214" t="s">
        <v>86</v>
      </c>
      <c r="AV200" s="11" t="s">
        <v>25</v>
      </c>
      <c r="AW200" s="11" t="s">
        <v>40</v>
      </c>
      <c r="AX200" s="11" t="s">
        <v>77</v>
      </c>
      <c r="AY200" s="214" t="s">
        <v>131</v>
      </c>
    </row>
    <row r="201" spans="2:65" s="12" customFormat="1">
      <c r="B201" s="215"/>
      <c r="C201" s="216"/>
      <c r="D201" s="205" t="s">
        <v>140</v>
      </c>
      <c r="E201" s="227" t="s">
        <v>34</v>
      </c>
      <c r="F201" s="228" t="s">
        <v>294</v>
      </c>
      <c r="G201" s="216"/>
      <c r="H201" s="229">
        <v>1.1279999999999999</v>
      </c>
      <c r="I201" s="221"/>
      <c r="J201" s="216"/>
      <c r="K201" s="216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140</v>
      </c>
      <c r="AU201" s="226" t="s">
        <v>86</v>
      </c>
      <c r="AV201" s="12" t="s">
        <v>86</v>
      </c>
      <c r="AW201" s="12" t="s">
        <v>40</v>
      </c>
      <c r="AX201" s="12" t="s">
        <v>77</v>
      </c>
      <c r="AY201" s="226" t="s">
        <v>131</v>
      </c>
    </row>
    <row r="202" spans="2:65" s="11" customFormat="1">
      <c r="B202" s="203"/>
      <c r="C202" s="204"/>
      <c r="D202" s="205" t="s">
        <v>140</v>
      </c>
      <c r="E202" s="206" t="s">
        <v>34</v>
      </c>
      <c r="F202" s="207" t="s">
        <v>199</v>
      </c>
      <c r="G202" s="204"/>
      <c r="H202" s="208" t="s">
        <v>34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140</v>
      </c>
      <c r="AU202" s="214" t="s">
        <v>86</v>
      </c>
      <c r="AV202" s="11" t="s">
        <v>25</v>
      </c>
      <c r="AW202" s="11" t="s">
        <v>40</v>
      </c>
      <c r="AX202" s="11" t="s">
        <v>77</v>
      </c>
      <c r="AY202" s="214" t="s">
        <v>131</v>
      </c>
    </row>
    <row r="203" spans="2:65" s="12" customFormat="1">
      <c r="B203" s="215"/>
      <c r="C203" s="216"/>
      <c r="D203" s="205" t="s">
        <v>140</v>
      </c>
      <c r="E203" s="227" t="s">
        <v>34</v>
      </c>
      <c r="F203" s="228" t="s">
        <v>295</v>
      </c>
      <c r="G203" s="216"/>
      <c r="H203" s="229">
        <v>0.14299999999999999</v>
      </c>
      <c r="I203" s="221"/>
      <c r="J203" s="216"/>
      <c r="K203" s="216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140</v>
      </c>
      <c r="AU203" s="226" t="s">
        <v>86</v>
      </c>
      <c r="AV203" s="12" t="s">
        <v>86</v>
      </c>
      <c r="AW203" s="12" t="s">
        <v>40</v>
      </c>
      <c r="AX203" s="12" t="s">
        <v>77</v>
      </c>
      <c r="AY203" s="226" t="s">
        <v>131</v>
      </c>
    </row>
    <row r="204" spans="2:65" s="13" customFormat="1">
      <c r="B204" s="230"/>
      <c r="C204" s="231"/>
      <c r="D204" s="205" t="s">
        <v>140</v>
      </c>
      <c r="E204" s="241" t="s">
        <v>34</v>
      </c>
      <c r="F204" s="242" t="s">
        <v>201</v>
      </c>
      <c r="G204" s="231"/>
      <c r="H204" s="243">
        <v>1.2709999999999999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AT204" s="240" t="s">
        <v>140</v>
      </c>
      <c r="AU204" s="240" t="s">
        <v>86</v>
      </c>
      <c r="AV204" s="13" t="s">
        <v>138</v>
      </c>
      <c r="AW204" s="13" t="s">
        <v>40</v>
      </c>
      <c r="AX204" s="13" t="s">
        <v>25</v>
      </c>
      <c r="AY204" s="240" t="s">
        <v>131</v>
      </c>
    </row>
    <row r="205" spans="2:65" s="10" customFormat="1" ht="29.85" customHeight="1">
      <c r="B205" s="174"/>
      <c r="C205" s="175"/>
      <c r="D205" s="188" t="s">
        <v>76</v>
      </c>
      <c r="E205" s="189" t="s">
        <v>296</v>
      </c>
      <c r="F205" s="189" t="s">
        <v>297</v>
      </c>
      <c r="G205" s="175"/>
      <c r="H205" s="175"/>
      <c r="I205" s="178"/>
      <c r="J205" s="190">
        <f>BK205</f>
        <v>0</v>
      </c>
      <c r="K205" s="175"/>
      <c r="L205" s="180"/>
      <c r="M205" s="181"/>
      <c r="N205" s="182"/>
      <c r="O205" s="182"/>
      <c r="P205" s="183">
        <f>SUM(P206:P218)</f>
        <v>0</v>
      </c>
      <c r="Q205" s="182"/>
      <c r="R205" s="183">
        <f>SUM(R206:R218)</f>
        <v>0.31457160000000001</v>
      </c>
      <c r="S205" s="182"/>
      <c r="T205" s="184">
        <f>SUM(T206:T218)</f>
        <v>0.158803</v>
      </c>
      <c r="AR205" s="185" t="s">
        <v>86</v>
      </c>
      <c r="AT205" s="186" t="s">
        <v>76</v>
      </c>
      <c r="AU205" s="186" t="s">
        <v>25</v>
      </c>
      <c r="AY205" s="185" t="s">
        <v>131</v>
      </c>
      <c r="BK205" s="187">
        <f>SUM(BK206:BK218)</f>
        <v>0</v>
      </c>
    </row>
    <row r="206" spans="2:65" s="1" customFormat="1" ht="22.5" customHeight="1">
      <c r="B206" s="39"/>
      <c r="C206" s="191" t="s">
        <v>298</v>
      </c>
      <c r="D206" s="191" t="s">
        <v>133</v>
      </c>
      <c r="E206" s="192" t="s">
        <v>299</v>
      </c>
      <c r="F206" s="193" t="s">
        <v>300</v>
      </c>
      <c r="G206" s="194" t="s">
        <v>301</v>
      </c>
      <c r="H206" s="195">
        <v>293.88</v>
      </c>
      <c r="I206" s="196"/>
      <c r="J206" s="197">
        <f>ROUND(I206*H206,2)</f>
        <v>0</v>
      </c>
      <c r="K206" s="193" t="s">
        <v>137</v>
      </c>
      <c r="L206" s="59"/>
      <c r="M206" s="198" t="s">
        <v>34</v>
      </c>
      <c r="N206" s="199" t="s">
        <v>50</v>
      </c>
      <c r="O206" s="40"/>
      <c r="P206" s="200">
        <f>O206*H206</f>
        <v>0</v>
      </c>
      <c r="Q206" s="200">
        <v>6.9999999999999994E-5</v>
      </c>
      <c r="R206" s="200">
        <f>Q206*H206</f>
        <v>2.0571599999999999E-2</v>
      </c>
      <c r="S206" s="200">
        <v>0</v>
      </c>
      <c r="T206" s="201">
        <f>S206*H206</f>
        <v>0</v>
      </c>
      <c r="AR206" s="22" t="s">
        <v>234</v>
      </c>
      <c r="AT206" s="22" t="s">
        <v>133</v>
      </c>
      <c r="AU206" s="22" t="s">
        <v>86</v>
      </c>
      <c r="AY206" s="22" t="s">
        <v>131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22" t="s">
        <v>138</v>
      </c>
      <c r="BK206" s="202">
        <f>ROUND(I206*H206,2)</f>
        <v>0</v>
      </c>
      <c r="BL206" s="22" t="s">
        <v>234</v>
      </c>
      <c r="BM206" s="22" t="s">
        <v>302</v>
      </c>
    </row>
    <row r="207" spans="2:65" s="11" customFormat="1">
      <c r="B207" s="203"/>
      <c r="C207" s="204"/>
      <c r="D207" s="205" t="s">
        <v>140</v>
      </c>
      <c r="E207" s="206" t="s">
        <v>34</v>
      </c>
      <c r="F207" s="207" t="s">
        <v>303</v>
      </c>
      <c r="G207" s="204"/>
      <c r="H207" s="208" t="s">
        <v>34</v>
      </c>
      <c r="I207" s="209"/>
      <c r="J207" s="204"/>
      <c r="K207" s="204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140</v>
      </c>
      <c r="AU207" s="214" t="s">
        <v>86</v>
      </c>
      <c r="AV207" s="11" t="s">
        <v>25</v>
      </c>
      <c r="AW207" s="11" t="s">
        <v>40</v>
      </c>
      <c r="AX207" s="11" t="s">
        <v>77</v>
      </c>
      <c r="AY207" s="214" t="s">
        <v>131</v>
      </c>
    </row>
    <row r="208" spans="2:65" s="12" customFormat="1">
      <c r="B208" s="215"/>
      <c r="C208" s="216"/>
      <c r="D208" s="217" t="s">
        <v>140</v>
      </c>
      <c r="E208" s="218" t="s">
        <v>34</v>
      </c>
      <c r="F208" s="219" t="s">
        <v>304</v>
      </c>
      <c r="G208" s="216"/>
      <c r="H208" s="220">
        <v>293.88</v>
      </c>
      <c r="I208" s="221"/>
      <c r="J208" s="216"/>
      <c r="K208" s="216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140</v>
      </c>
      <c r="AU208" s="226" t="s">
        <v>86</v>
      </c>
      <c r="AV208" s="12" t="s">
        <v>86</v>
      </c>
      <c r="AW208" s="12" t="s">
        <v>40</v>
      </c>
      <c r="AX208" s="12" t="s">
        <v>25</v>
      </c>
      <c r="AY208" s="226" t="s">
        <v>131</v>
      </c>
    </row>
    <row r="209" spans="2:65" s="1" customFormat="1" ht="22.5" customHeight="1">
      <c r="B209" s="39"/>
      <c r="C209" s="244" t="s">
        <v>305</v>
      </c>
      <c r="D209" s="244" t="s">
        <v>287</v>
      </c>
      <c r="E209" s="245" t="s">
        <v>306</v>
      </c>
      <c r="F209" s="246" t="s">
        <v>307</v>
      </c>
      <c r="G209" s="247" t="s">
        <v>152</v>
      </c>
      <c r="H209" s="248">
        <v>0.29399999999999998</v>
      </c>
      <c r="I209" s="249"/>
      <c r="J209" s="250">
        <f>ROUND(I209*H209,2)</f>
        <v>0</v>
      </c>
      <c r="K209" s="246" t="s">
        <v>137</v>
      </c>
      <c r="L209" s="251"/>
      <c r="M209" s="252" t="s">
        <v>34</v>
      </c>
      <c r="N209" s="253" t="s">
        <v>50</v>
      </c>
      <c r="O209" s="40"/>
      <c r="P209" s="200">
        <f>O209*H209</f>
        <v>0</v>
      </c>
      <c r="Q209" s="200">
        <v>1</v>
      </c>
      <c r="R209" s="200">
        <f>Q209*H209</f>
        <v>0.29399999999999998</v>
      </c>
      <c r="S209" s="200">
        <v>0</v>
      </c>
      <c r="T209" s="201">
        <f>S209*H209</f>
        <v>0</v>
      </c>
      <c r="AR209" s="22" t="s">
        <v>291</v>
      </c>
      <c r="AT209" s="22" t="s">
        <v>287</v>
      </c>
      <c r="AU209" s="22" t="s">
        <v>86</v>
      </c>
      <c r="AY209" s="22" t="s">
        <v>131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22" t="s">
        <v>138</v>
      </c>
      <c r="BK209" s="202">
        <f>ROUND(I209*H209,2)</f>
        <v>0</v>
      </c>
      <c r="BL209" s="22" t="s">
        <v>234</v>
      </c>
      <c r="BM209" s="22" t="s">
        <v>308</v>
      </c>
    </row>
    <row r="210" spans="2:65" s="11" customFormat="1">
      <c r="B210" s="203"/>
      <c r="C210" s="204"/>
      <c r="D210" s="205" t="s">
        <v>140</v>
      </c>
      <c r="E210" s="206" t="s">
        <v>34</v>
      </c>
      <c r="F210" s="207" t="s">
        <v>303</v>
      </c>
      <c r="G210" s="204"/>
      <c r="H210" s="208" t="s">
        <v>34</v>
      </c>
      <c r="I210" s="209"/>
      <c r="J210" s="204"/>
      <c r="K210" s="204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140</v>
      </c>
      <c r="AU210" s="214" t="s">
        <v>86</v>
      </c>
      <c r="AV210" s="11" t="s">
        <v>25</v>
      </c>
      <c r="AW210" s="11" t="s">
        <v>40</v>
      </c>
      <c r="AX210" s="11" t="s">
        <v>77</v>
      </c>
      <c r="AY210" s="214" t="s">
        <v>131</v>
      </c>
    </row>
    <row r="211" spans="2:65" s="12" customFormat="1">
      <c r="B211" s="215"/>
      <c r="C211" s="216"/>
      <c r="D211" s="217" t="s">
        <v>140</v>
      </c>
      <c r="E211" s="218" t="s">
        <v>34</v>
      </c>
      <c r="F211" s="219" t="s">
        <v>309</v>
      </c>
      <c r="G211" s="216"/>
      <c r="H211" s="220">
        <v>0.29399999999999998</v>
      </c>
      <c r="I211" s="221"/>
      <c r="J211" s="216"/>
      <c r="K211" s="216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140</v>
      </c>
      <c r="AU211" s="226" t="s">
        <v>86</v>
      </c>
      <c r="AV211" s="12" t="s">
        <v>86</v>
      </c>
      <c r="AW211" s="12" t="s">
        <v>40</v>
      </c>
      <c r="AX211" s="12" t="s">
        <v>25</v>
      </c>
      <c r="AY211" s="226" t="s">
        <v>131</v>
      </c>
    </row>
    <row r="212" spans="2:65" s="1" customFormat="1" ht="31.5" customHeight="1">
      <c r="B212" s="39"/>
      <c r="C212" s="191" t="s">
        <v>310</v>
      </c>
      <c r="D212" s="191" t="s">
        <v>133</v>
      </c>
      <c r="E212" s="192" t="s">
        <v>311</v>
      </c>
      <c r="F212" s="193" t="s">
        <v>312</v>
      </c>
      <c r="G212" s="194" t="s">
        <v>301</v>
      </c>
      <c r="H212" s="195">
        <v>158.803</v>
      </c>
      <c r="I212" s="196"/>
      <c r="J212" s="197">
        <f>ROUND(I212*H212,2)</f>
        <v>0</v>
      </c>
      <c r="K212" s="193" t="s">
        <v>137</v>
      </c>
      <c r="L212" s="59"/>
      <c r="M212" s="198" t="s">
        <v>34</v>
      </c>
      <c r="N212" s="199" t="s">
        <v>50</v>
      </c>
      <c r="O212" s="40"/>
      <c r="P212" s="200">
        <f>O212*H212</f>
        <v>0</v>
      </c>
      <c r="Q212" s="200">
        <v>0</v>
      </c>
      <c r="R212" s="200">
        <f>Q212*H212</f>
        <v>0</v>
      </c>
      <c r="S212" s="200">
        <v>1E-3</v>
      </c>
      <c r="T212" s="201">
        <f>S212*H212</f>
        <v>0.158803</v>
      </c>
      <c r="AR212" s="22" t="s">
        <v>234</v>
      </c>
      <c r="AT212" s="22" t="s">
        <v>133</v>
      </c>
      <c r="AU212" s="22" t="s">
        <v>86</v>
      </c>
      <c r="AY212" s="22" t="s">
        <v>131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22" t="s">
        <v>138</v>
      </c>
      <c r="BK212" s="202">
        <f>ROUND(I212*H212,2)</f>
        <v>0</v>
      </c>
      <c r="BL212" s="22" t="s">
        <v>234</v>
      </c>
      <c r="BM212" s="22" t="s">
        <v>313</v>
      </c>
    </row>
    <row r="213" spans="2:65" s="11" customFormat="1">
      <c r="B213" s="203"/>
      <c r="C213" s="204"/>
      <c r="D213" s="205" t="s">
        <v>140</v>
      </c>
      <c r="E213" s="206" t="s">
        <v>34</v>
      </c>
      <c r="F213" s="207" t="s">
        <v>314</v>
      </c>
      <c r="G213" s="204"/>
      <c r="H213" s="208" t="s">
        <v>34</v>
      </c>
      <c r="I213" s="209"/>
      <c r="J213" s="204"/>
      <c r="K213" s="204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140</v>
      </c>
      <c r="AU213" s="214" t="s">
        <v>86</v>
      </c>
      <c r="AV213" s="11" t="s">
        <v>25</v>
      </c>
      <c r="AW213" s="11" t="s">
        <v>40</v>
      </c>
      <c r="AX213" s="11" t="s">
        <v>77</v>
      </c>
      <c r="AY213" s="214" t="s">
        <v>131</v>
      </c>
    </row>
    <row r="214" spans="2:65" s="12" customFormat="1">
      <c r="B214" s="215"/>
      <c r="C214" s="216"/>
      <c r="D214" s="205" t="s">
        <v>140</v>
      </c>
      <c r="E214" s="227" t="s">
        <v>34</v>
      </c>
      <c r="F214" s="228" t="s">
        <v>315</v>
      </c>
      <c r="G214" s="216"/>
      <c r="H214" s="229">
        <v>94.751999999999995</v>
      </c>
      <c r="I214" s="221"/>
      <c r="J214" s="216"/>
      <c r="K214" s="216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140</v>
      </c>
      <c r="AU214" s="226" t="s">
        <v>86</v>
      </c>
      <c r="AV214" s="12" t="s">
        <v>86</v>
      </c>
      <c r="AW214" s="12" t="s">
        <v>40</v>
      </c>
      <c r="AX214" s="12" t="s">
        <v>77</v>
      </c>
      <c r="AY214" s="226" t="s">
        <v>131</v>
      </c>
    </row>
    <row r="215" spans="2:65" s="12" customFormat="1">
      <c r="B215" s="215"/>
      <c r="C215" s="216"/>
      <c r="D215" s="205" t="s">
        <v>140</v>
      </c>
      <c r="E215" s="227" t="s">
        <v>34</v>
      </c>
      <c r="F215" s="228" t="s">
        <v>316</v>
      </c>
      <c r="G215" s="216"/>
      <c r="H215" s="229">
        <v>33.331000000000003</v>
      </c>
      <c r="I215" s="221"/>
      <c r="J215" s="216"/>
      <c r="K215" s="216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140</v>
      </c>
      <c r="AU215" s="226" t="s">
        <v>86</v>
      </c>
      <c r="AV215" s="12" t="s">
        <v>86</v>
      </c>
      <c r="AW215" s="12" t="s">
        <v>40</v>
      </c>
      <c r="AX215" s="12" t="s">
        <v>77</v>
      </c>
      <c r="AY215" s="226" t="s">
        <v>131</v>
      </c>
    </row>
    <row r="216" spans="2:65" s="12" customFormat="1">
      <c r="B216" s="215"/>
      <c r="C216" s="216"/>
      <c r="D216" s="205" t="s">
        <v>140</v>
      </c>
      <c r="E216" s="227" t="s">
        <v>34</v>
      </c>
      <c r="F216" s="228" t="s">
        <v>317</v>
      </c>
      <c r="G216" s="216"/>
      <c r="H216" s="229">
        <v>30.72</v>
      </c>
      <c r="I216" s="221"/>
      <c r="J216" s="216"/>
      <c r="K216" s="216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140</v>
      </c>
      <c r="AU216" s="226" t="s">
        <v>86</v>
      </c>
      <c r="AV216" s="12" t="s">
        <v>86</v>
      </c>
      <c r="AW216" s="12" t="s">
        <v>40</v>
      </c>
      <c r="AX216" s="12" t="s">
        <v>77</v>
      </c>
      <c r="AY216" s="226" t="s">
        <v>131</v>
      </c>
    </row>
    <row r="217" spans="2:65" s="13" customFormat="1">
      <c r="B217" s="230"/>
      <c r="C217" s="231"/>
      <c r="D217" s="217" t="s">
        <v>140</v>
      </c>
      <c r="E217" s="232" t="s">
        <v>34</v>
      </c>
      <c r="F217" s="233" t="s">
        <v>201</v>
      </c>
      <c r="G217" s="231"/>
      <c r="H217" s="234">
        <v>158.803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140</v>
      </c>
      <c r="AU217" s="240" t="s">
        <v>86</v>
      </c>
      <c r="AV217" s="13" t="s">
        <v>138</v>
      </c>
      <c r="AW217" s="13" t="s">
        <v>40</v>
      </c>
      <c r="AX217" s="13" t="s">
        <v>25</v>
      </c>
      <c r="AY217" s="240" t="s">
        <v>131</v>
      </c>
    </row>
    <row r="218" spans="2:65" s="1" customFormat="1" ht="31.5" customHeight="1">
      <c r="B218" s="39"/>
      <c r="C218" s="191" t="s">
        <v>318</v>
      </c>
      <c r="D218" s="191" t="s">
        <v>133</v>
      </c>
      <c r="E218" s="192" t="s">
        <v>319</v>
      </c>
      <c r="F218" s="193" t="s">
        <v>320</v>
      </c>
      <c r="G218" s="194" t="s">
        <v>152</v>
      </c>
      <c r="H218" s="195">
        <v>0.315</v>
      </c>
      <c r="I218" s="196"/>
      <c r="J218" s="197">
        <f>ROUND(I218*H218,2)</f>
        <v>0</v>
      </c>
      <c r="K218" s="193" t="s">
        <v>137</v>
      </c>
      <c r="L218" s="59"/>
      <c r="M218" s="198" t="s">
        <v>34</v>
      </c>
      <c r="N218" s="254" t="s">
        <v>50</v>
      </c>
      <c r="O218" s="255"/>
      <c r="P218" s="256">
        <f>O218*H218</f>
        <v>0</v>
      </c>
      <c r="Q218" s="256">
        <v>0</v>
      </c>
      <c r="R218" s="256">
        <f>Q218*H218</f>
        <v>0</v>
      </c>
      <c r="S218" s="256">
        <v>0</v>
      </c>
      <c r="T218" s="257">
        <f>S218*H218</f>
        <v>0</v>
      </c>
      <c r="AR218" s="22" t="s">
        <v>234</v>
      </c>
      <c r="AT218" s="22" t="s">
        <v>133</v>
      </c>
      <c r="AU218" s="22" t="s">
        <v>86</v>
      </c>
      <c r="AY218" s="22" t="s">
        <v>131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22" t="s">
        <v>138</v>
      </c>
      <c r="BK218" s="202">
        <f>ROUND(I218*H218,2)</f>
        <v>0</v>
      </c>
      <c r="BL218" s="22" t="s">
        <v>234</v>
      </c>
      <c r="BM218" s="22" t="s">
        <v>321</v>
      </c>
    </row>
    <row r="219" spans="2:65" s="1" customFormat="1" ht="6.9" customHeight="1">
      <c r="B219" s="54"/>
      <c r="C219" s="55"/>
      <c r="D219" s="55"/>
      <c r="E219" s="55"/>
      <c r="F219" s="55"/>
      <c r="G219" s="55"/>
      <c r="H219" s="55"/>
      <c r="I219" s="137"/>
      <c r="J219" s="55"/>
      <c r="K219" s="55"/>
      <c r="L219" s="59"/>
    </row>
  </sheetData>
  <sheetProtection algorithmName="SHA-512" hashValue="BjfLhg2vCtz4siHvXDtMt2DaOdVfgYCurLOoOYYc6JVOdbUU/QSJEUDu+eWIU0CfDR8rqB0WwZxUXtJcF1d4FA==" saltValue="JKU3xt/kkr8YouqoRXEcag==" spinCount="100000" sheet="1" objects="1" scenarios="1" formatCells="0" formatColumns="0" formatRows="0" sort="0" autoFilter="0"/>
  <autoFilter ref="C86:K218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8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91</v>
      </c>
      <c r="G1" s="302" t="s">
        <v>92</v>
      </c>
      <c r="H1" s="302"/>
      <c r="I1" s="113"/>
      <c r="J1" s="112" t="s">
        <v>93</v>
      </c>
      <c r="K1" s="111" t="s">
        <v>94</v>
      </c>
      <c r="L1" s="112" t="s">
        <v>95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" customHeight="1"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22" t="s">
        <v>90</v>
      </c>
    </row>
    <row r="3" spans="1:70" ht="6.9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86</v>
      </c>
    </row>
    <row r="4" spans="1:70" ht="36.9" customHeight="1">
      <c r="B4" s="26"/>
      <c r="C4" s="27"/>
      <c r="D4" s="28" t="s">
        <v>96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40</v>
      </c>
    </row>
    <row r="5" spans="1:70" ht="6.9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3.2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03" t="str">
        <f>'Rekapitulace stavby'!K6</f>
        <v>VD Veletov, oprava dilatačních spar</v>
      </c>
      <c r="F7" s="304"/>
      <c r="G7" s="304"/>
      <c r="H7" s="304"/>
      <c r="I7" s="115"/>
      <c r="J7" s="27"/>
      <c r="K7" s="29"/>
    </row>
    <row r="8" spans="1:70" s="1" customFormat="1" ht="13.2">
      <c r="B8" s="39"/>
      <c r="C8" s="40"/>
      <c r="D8" s="35" t="s">
        <v>97</v>
      </c>
      <c r="E8" s="40"/>
      <c r="F8" s="40"/>
      <c r="G8" s="40"/>
      <c r="H8" s="40"/>
      <c r="I8" s="116"/>
      <c r="J8" s="40"/>
      <c r="K8" s="43"/>
    </row>
    <row r="9" spans="1:70" s="1" customFormat="1" ht="36.9" customHeight="1">
      <c r="B9" s="39"/>
      <c r="C9" s="40"/>
      <c r="D9" s="40"/>
      <c r="E9" s="305" t="s">
        <v>322</v>
      </c>
      <c r="F9" s="306"/>
      <c r="G9" s="306"/>
      <c r="H9" s="306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24</v>
      </c>
      <c r="K11" s="43"/>
    </row>
    <row r="12" spans="1:70" s="1" customFormat="1" ht="14.4" customHeight="1">
      <c r="B12" s="39"/>
      <c r="C12" s="40"/>
      <c r="D12" s="35" t="s">
        <v>26</v>
      </c>
      <c r="E12" s="40"/>
      <c r="F12" s="33" t="s">
        <v>27</v>
      </c>
      <c r="G12" s="40"/>
      <c r="H12" s="40"/>
      <c r="I12" s="117" t="s">
        <v>28</v>
      </c>
      <c r="J12" s="118" t="str">
        <f>'Rekapitulace stavby'!AN8</f>
        <v>25.11.2016</v>
      </c>
      <c r="K12" s="43"/>
    </row>
    <row r="13" spans="1:70" s="1" customFormat="1" ht="10.8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" customHeight="1">
      <c r="B14" s="39"/>
      <c r="C14" s="40"/>
      <c r="D14" s="35" t="s">
        <v>32</v>
      </c>
      <c r="E14" s="40"/>
      <c r="F14" s="40"/>
      <c r="G14" s="40"/>
      <c r="H14" s="40"/>
      <c r="I14" s="117" t="s">
        <v>33</v>
      </c>
      <c r="J14" s="33" t="s">
        <v>34</v>
      </c>
      <c r="K14" s="43"/>
    </row>
    <row r="15" spans="1:70" s="1" customFormat="1" ht="18" customHeight="1">
      <c r="B15" s="39"/>
      <c r="C15" s="40"/>
      <c r="D15" s="40"/>
      <c r="E15" s="33" t="s">
        <v>35</v>
      </c>
      <c r="F15" s="40"/>
      <c r="G15" s="40"/>
      <c r="H15" s="40"/>
      <c r="I15" s="117" t="s">
        <v>36</v>
      </c>
      <c r="J15" s="33" t="s">
        <v>34</v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" customHeight="1">
      <c r="B17" s="39"/>
      <c r="C17" s="40"/>
      <c r="D17" s="35" t="s">
        <v>37</v>
      </c>
      <c r="E17" s="40"/>
      <c r="F17" s="40"/>
      <c r="G17" s="40"/>
      <c r="H17" s="40"/>
      <c r="I17" s="117" t="s">
        <v>33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36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" customHeight="1">
      <c r="B20" s="39"/>
      <c r="C20" s="40"/>
      <c r="D20" s="35" t="s">
        <v>39</v>
      </c>
      <c r="E20" s="40"/>
      <c r="F20" s="40"/>
      <c r="G20" s="40"/>
      <c r="H20" s="40"/>
      <c r="I20" s="117" t="s">
        <v>33</v>
      </c>
      <c r="J20" s="33" t="s">
        <v>34</v>
      </c>
      <c r="K20" s="43"/>
    </row>
    <row r="21" spans="2:11" s="1" customFormat="1" ht="18" customHeight="1">
      <c r="B21" s="39"/>
      <c r="C21" s="40"/>
      <c r="D21" s="40"/>
      <c r="E21" s="33" t="s">
        <v>35</v>
      </c>
      <c r="F21" s="40"/>
      <c r="G21" s="40"/>
      <c r="H21" s="40"/>
      <c r="I21" s="117" t="s">
        <v>36</v>
      </c>
      <c r="J21" s="33" t="s">
        <v>34</v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" customHeight="1">
      <c r="B23" s="39"/>
      <c r="C23" s="40"/>
      <c r="D23" s="35" t="s">
        <v>41</v>
      </c>
      <c r="E23" s="40"/>
      <c r="F23" s="40"/>
      <c r="G23" s="40"/>
      <c r="H23" s="40"/>
      <c r="I23" s="116"/>
      <c r="J23" s="40"/>
      <c r="K23" s="43"/>
    </row>
    <row r="24" spans="2:11" s="6" customFormat="1" ht="48.75" customHeight="1">
      <c r="B24" s="119"/>
      <c r="C24" s="120"/>
      <c r="D24" s="120"/>
      <c r="E24" s="295" t="s">
        <v>42</v>
      </c>
      <c r="F24" s="295"/>
      <c r="G24" s="295"/>
      <c r="H24" s="295"/>
      <c r="I24" s="121"/>
      <c r="J24" s="120"/>
      <c r="K24" s="122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43</v>
      </c>
      <c r="E27" s="40"/>
      <c r="F27" s="40"/>
      <c r="G27" s="40"/>
      <c r="H27" s="40"/>
      <c r="I27" s="116"/>
      <c r="J27" s="126">
        <f>ROUND(J80,2)</f>
        <v>0</v>
      </c>
      <c r="K27" s="43"/>
    </row>
    <row r="28" spans="2:11" s="1" customFormat="1" ht="6.9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" customHeight="1">
      <c r="B29" s="39"/>
      <c r="C29" s="40"/>
      <c r="D29" s="40"/>
      <c r="E29" s="40"/>
      <c r="F29" s="44" t="s">
        <v>45</v>
      </c>
      <c r="G29" s="40"/>
      <c r="H29" s="40"/>
      <c r="I29" s="127" t="s">
        <v>44</v>
      </c>
      <c r="J29" s="44" t="s">
        <v>46</v>
      </c>
      <c r="K29" s="43"/>
    </row>
    <row r="30" spans="2:11" s="1" customFormat="1" ht="14.4" hidden="1" customHeight="1">
      <c r="B30" s="39"/>
      <c r="C30" s="40"/>
      <c r="D30" s="47" t="s">
        <v>47</v>
      </c>
      <c r="E30" s="47" t="s">
        <v>48</v>
      </c>
      <c r="F30" s="128">
        <f>ROUND(SUM(BE80:BE117), 2)</f>
        <v>0</v>
      </c>
      <c r="G30" s="40"/>
      <c r="H30" s="40"/>
      <c r="I30" s="129">
        <v>0.21</v>
      </c>
      <c r="J30" s="128">
        <f>ROUND(ROUND((SUM(BE80:BE117)), 2)*I30, 2)</f>
        <v>0</v>
      </c>
      <c r="K30" s="43"/>
    </row>
    <row r="31" spans="2:11" s="1" customFormat="1" ht="14.4" hidden="1" customHeight="1">
      <c r="B31" s="39"/>
      <c r="C31" s="40"/>
      <c r="D31" s="40"/>
      <c r="E31" s="47" t="s">
        <v>49</v>
      </c>
      <c r="F31" s="128">
        <f>ROUND(SUM(BF80:BF117), 2)</f>
        <v>0</v>
      </c>
      <c r="G31" s="40"/>
      <c r="H31" s="40"/>
      <c r="I31" s="129">
        <v>0.15</v>
      </c>
      <c r="J31" s="128">
        <f>ROUND(ROUND((SUM(BF80:BF117)), 2)*I31, 2)</f>
        <v>0</v>
      </c>
      <c r="K31" s="43"/>
    </row>
    <row r="32" spans="2:11" s="1" customFormat="1" ht="14.4" customHeight="1">
      <c r="B32" s="39"/>
      <c r="C32" s="40"/>
      <c r="D32" s="47" t="s">
        <v>47</v>
      </c>
      <c r="E32" s="47" t="s">
        <v>50</v>
      </c>
      <c r="F32" s="128">
        <f>ROUND(SUM(BG80:BG117),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" customHeight="1">
      <c r="B33" s="39"/>
      <c r="C33" s="40"/>
      <c r="D33" s="40"/>
      <c r="E33" s="47" t="s">
        <v>51</v>
      </c>
      <c r="F33" s="128">
        <f>ROUND(SUM(BH80:BH117),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" hidden="1" customHeight="1">
      <c r="B34" s="39"/>
      <c r="C34" s="40"/>
      <c r="D34" s="40"/>
      <c r="E34" s="47" t="s">
        <v>52</v>
      </c>
      <c r="F34" s="128">
        <f>ROUND(SUM(BI80:BI117),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53</v>
      </c>
      <c r="E36" s="77"/>
      <c r="F36" s="77"/>
      <c r="G36" s="132" t="s">
        <v>54</v>
      </c>
      <c r="H36" s="133" t="s">
        <v>55</v>
      </c>
      <c r="I36" s="134"/>
      <c r="J36" s="135">
        <f>SUM(J27:J34)</f>
        <v>0</v>
      </c>
      <c r="K36" s="136"/>
    </row>
    <row r="37" spans="2:11" s="1" customFormat="1" ht="14.4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" customHeight="1">
      <c r="B42" s="39"/>
      <c r="C42" s="28" t="s">
        <v>99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03" t="str">
        <f>E7</f>
        <v>VD Veletov, oprava dilatačních spar</v>
      </c>
      <c r="F45" s="304"/>
      <c r="G45" s="304"/>
      <c r="H45" s="304"/>
      <c r="I45" s="116"/>
      <c r="J45" s="40"/>
      <c r="K45" s="43"/>
    </row>
    <row r="46" spans="2:11" s="1" customFormat="1" ht="14.4" customHeight="1">
      <c r="B46" s="39"/>
      <c r="C46" s="35" t="s">
        <v>97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05" t="str">
        <f>E9</f>
        <v>VON.01 - Vedlejší a ostatní náklady</v>
      </c>
      <c r="F47" s="306"/>
      <c r="G47" s="306"/>
      <c r="H47" s="306"/>
      <c r="I47" s="116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26</v>
      </c>
      <c r="D49" s="40"/>
      <c r="E49" s="40"/>
      <c r="F49" s="33" t="str">
        <f>F12</f>
        <v>Veletov</v>
      </c>
      <c r="G49" s="40"/>
      <c r="H49" s="40"/>
      <c r="I49" s="117" t="s">
        <v>28</v>
      </c>
      <c r="J49" s="118" t="str">
        <f>IF(J12="","",J12)</f>
        <v>25.11.2016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3.2">
      <c r="B51" s="39"/>
      <c r="C51" s="35" t="s">
        <v>32</v>
      </c>
      <c r="D51" s="40"/>
      <c r="E51" s="40"/>
      <c r="F51" s="33" t="str">
        <f>E15</f>
        <v>Povodí Labe, státní podnik, OIČ, Hradec Králové</v>
      </c>
      <c r="G51" s="40"/>
      <c r="H51" s="40"/>
      <c r="I51" s="117" t="s">
        <v>39</v>
      </c>
      <c r="J51" s="33" t="str">
        <f>E21</f>
        <v>Povodí Labe, státní podnik, OIČ, Hradec Králové</v>
      </c>
      <c r="K51" s="43"/>
    </row>
    <row r="52" spans="2:47" s="1" customFormat="1" ht="14.4" customHeight="1">
      <c r="B52" s="39"/>
      <c r="C52" s="35" t="s">
        <v>37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100</v>
      </c>
      <c r="D54" s="130"/>
      <c r="E54" s="130"/>
      <c r="F54" s="130"/>
      <c r="G54" s="130"/>
      <c r="H54" s="130"/>
      <c r="I54" s="143"/>
      <c r="J54" s="144" t="s">
        <v>101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102</v>
      </c>
      <c r="D56" s="40"/>
      <c r="E56" s="40"/>
      <c r="F56" s="40"/>
      <c r="G56" s="40"/>
      <c r="H56" s="40"/>
      <c r="I56" s="116"/>
      <c r="J56" s="126">
        <f>J80</f>
        <v>0</v>
      </c>
      <c r="K56" s="43"/>
      <c r="AU56" s="22" t="s">
        <v>103</v>
      </c>
    </row>
    <row r="57" spans="2:47" s="7" customFormat="1" ht="24.9" customHeight="1">
      <c r="B57" s="147"/>
      <c r="C57" s="148"/>
      <c r="D57" s="149" t="s">
        <v>323</v>
      </c>
      <c r="E57" s="150"/>
      <c r="F57" s="150"/>
      <c r="G57" s="150"/>
      <c r="H57" s="150"/>
      <c r="I57" s="151"/>
      <c r="J57" s="152">
        <f>J81</f>
        <v>0</v>
      </c>
      <c r="K57" s="153"/>
    </row>
    <row r="58" spans="2:47" s="8" customFormat="1" ht="19.95" customHeight="1">
      <c r="B58" s="154"/>
      <c r="C58" s="155"/>
      <c r="D58" s="156" t="s">
        <v>324</v>
      </c>
      <c r="E58" s="157"/>
      <c r="F58" s="157"/>
      <c r="G58" s="157"/>
      <c r="H58" s="157"/>
      <c r="I58" s="158"/>
      <c r="J58" s="159">
        <f>J82</f>
        <v>0</v>
      </c>
      <c r="K58" s="160"/>
    </row>
    <row r="59" spans="2:47" s="8" customFormat="1" ht="19.95" customHeight="1">
      <c r="B59" s="154"/>
      <c r="C59" s="155"/>
      <c r="D59" s="156" t="s">
        <v>325</v>
      </c>
      <c r="E59" s="157"/>
      <c r="F59" s="157"/>
      <c r="G59" s="157"/>
      <c r="H59" s="157"/>
      <c r="I59" s="158"/>
      <c r="J59" s="159">
        <f>J94</f>
        <v>0</v>
      </c>
      <c r="K59" s="160"/>
    </row>
    <row r="60" spans="2:47" s="8" customFormat="1" ht="19.95" customHeight="1">
      <c r="B60" s="154"/>
      <c r="C60" s="155"/>
      <c r="D60" s="156" t="s">
        <v>326</v>
      </c>
      <c r="E60" s="157"/>
      <c r="F60" s="157"/>
      <c r="G60" s="157"/>
      <c r="H60" s="157"/>
      <c r="I60" s="158"/>
      <c r="J60" s="159">
        <f>J98</f>
        <v>0</v>
      </c>
      <c r="K60" s="160"/>
    </row>
    <row r="61" spans="2:47" s="1" customFormat="1" ht="21.75" customHeight="1">
      <c r="B61" s="39"/>
      <c r="C61" s="40"/>
      <c r="D61" s="40"/>
      <c r="E61" s="40"/>
      <c r="F61" s="40"/>
      <c r="G61" s="40"/>
      <c r="H61" s="40"/>
      <c r="I61" s="116"/>
      <c r="J61" s="40"/>
      <c r="K61" s="43"/>
    </row>
    <row r="62" spans="2:47" s="1" customFormat="1" ht="6.9" customHeight="1">
      <c r="B62" s="54"/>
      <c r="C62" s="55"/>
      <c r="D62" s="55"/>
      <c r="E62" s="55"/>
      <c r="F62" s="55"/>
      <c r="G62" s="55"/>
      <c r="H62" s="55"/>
      <c r="I62" s="137"/>
      <c r="J62" s="55"/>
      <c r="K62" s="56"/>
    </row>
    <row r="66" spans="2:63" s="1" customFormat="1" ht="6.9" customHeight="1">
      <c r="B66" s="57"/>
      <c r="C66" s="58"/>
      <c r="D66" s="58"/>
      <c r="E66" s="58"/>
      <c r="F66" s="58"/>
      <c r="G66" s="58"/>
      <c r="H66" s="58"/>
      <c r="I66" s="140"/>
      <c r="J66" s="58"/>
      <c r="K66" s="58"/>
      <c r="L66" s="59"/>
    </row>
    <row r="67" spans="2:63" s="1" customFormat="1" ht="36.9" customHeight="1">
      <c r="B67" s="39"/>
      <c r="C67" s="60" t="s">
        <v>115</v>
      </c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6.9" customHeight="1">
      <c r="B68" s="39"/>
      <c r="C68" s="61"/>
      <c r="D68" s="61"/>
      <c r="E68" s="61"/>
      <c r="F68" s="61"/>
      <c r="G68" s="61"/>
      <c r="H68" s="61"/>
      <c r="I68" s="161"/>
      <c r="J68" s="61"/>
      <c r="K68" s="61"/>
      <c r="L68" s="59"/>
    </row>
    <row r="69" spans="2:63" s="1" customFormat="1" ht="14.4" customHeight="1">
      <c r="B69" s="39"/>
      <c r="C69" s="63" t="s">
        <v>18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63" s="1" customFormat="1" ht="22.5" customHeight="1">
      <c r="B70" s="39"/>
      <c r="C70" s="61"/>
      <c r="D70" s="61"/>
      <c r="E70" s="299" t="str">
        <f>E7</f>
        <v>VD Veletov, oprava dilatačních spar</v>
      </c>
      <c r="F70" s="300"/>
      <c r="G70" s="300"/>
      <c r="H70" s="300"/>
      <c r="I70" s="161"/>
      <c r="J70" s="61"/>
      <c r="K70" s="61"/>
      <c r="L70" s="59"/>
    </row>
    <row r="71" spans="2:63" s="1" customFormat="1" ht="14.4" customHeight="1">
      <c r="B71" s="39"/>
      <c r="C71" s="63" t="s">
        <v>97</v>
      </c>
      <c r="D71" s="61"/>
      <c r="E71" s="61"/>
      <c r="F71" s="61"/>
      <c r="G71" s="61"/>
      <c r="H71" s="61"/>
      <c r="I71" s="161"/>
      <c r="J71" s="61"/>
      <c r="K71" s="61"/>
      <c r="L71" s="59"/>
    </row>
    <row r="72" spans="2:63" s="1" customFormat="1" ht="23.25" customHeight="1">
      <c r="B72" s="39"/>
      <c r="C72" s="61"/>
      <c r="D72" s="61"/>
      <c r="E72" s="267" t="str">
        <f>E9</f>
        <v>VON.01 - Vedlejší a ostatní náklady</v>
      </c>
      <c r="F72" s="301"/>
      <c r="G72" s="301"/>
      <c r="H72" s="301"/>
      <c r="I72" s="161"/>
      <c r="J72" s="61"/>
      <c r="K72" s="61"/>
      <c r="L72" s="59"/>
    </row>
    <row r="73" spans="2:63" s="1" customFormat="1" ht="6.9" customHeight="1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63" s="1" customFormat="1" ht="18" customHeight="1">
      <c r="B74" s="39"/>
      <c r="C74" s="63" t="s">
        <v>26</v>
      </c>
      <c r="D74" s="61"/>
      <c r="E74" s="61"/>
      <c r="F74" s="162" t="str">
        <f>F12</f>
        <v>Veletov</v>
      </c>
      <c r="G74" s="61"/>
      <c r="H74" s="61"/>
      <c r="I74" s="163" t="s">
        <v>28</v>
      </c>
      <c r="J74" s="71" t="str">
        <f>IF(J12="","",J12)</f>
        <v>25.11.2016</v>
      </c>
      <c r="K74" s="61"/>
      <c r="L74" s="59"/>
    </row>
    <row r="75" spans="2:63" s="1" customFormat="1" ht="6.9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63" s="1" customFormat="1" ht="13.2">
      <c r="B76" s="39"/>
      <c r="C76" s="63" t="s">
        <v>32</v>
      </c>
      <c r="D76" s="61"/>
      <c r="E76" s="61"/>
      <c r="F76" s="162" t="str">
        <f>E15</f>
        <v>Povodí Labe, státní podnik, OIČ, Hradec Králové</v>
      </c>
      <c r="G76" s="61"/>
      <c r="H76" s="61"/>
      <c r="I76" s="163" t="s">
        <v>39</v>
      </c>
      <c r="J76" s="162" t="str">
        <f>E21</f>
        <v>Povodí Labe, státní podnik, OIČ, Hradec Králové</v>
      </c>
      <c r="K76" s="61"/>
      <c r="L76" s="59"/>
    </row>
    <row r="77" spans="2:63" s="1" customFormat="1" ht="14.4" customHeight="1">
      <c r="B77" s="39"/>
      <c r="C77" s="63" t="s">
        <v>37</v>
      </c>
      <c r="D77" s="61"/>
      <c r="E77" s="61"/>
      <c r="F77" s="162" t="str">
        <f>IF(E18="","",E18)</f>
        <v/>
      </c>
      <c r="G77" s="61"/>
      <c r="H77" s="61"/>
      <c r="I77" s="161"/>
      <c r="J77" s="61"/>
      <c r="K77" s="61"/>
      <c r="L77" s="59"/>
    </row>
    <row r="78" spans="2:63" s="1" customFormat="1" ht="10.35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63" s="9" customFormat="1" ht="29.25" customHeight="1">
      <c r="B79" s="164"/>
      <c r="C79" s="165" t="s">
        <v>116</v>
      </c>
      <c r="D79" s="166" t="s">
        <v>62</v>
      </c>
      <c r="E79" s="166" t="s">
        <v>58</v>
      </c>
      <c r="F79" s="166" t="s">
        <v>117</v>
      </c>
      <c r="G79" s="166" t="s">
        <v>118</v>
      </c>
      <c r="H79" s="166" t="s">
        <v>119</v>
      </c>
      <c r="I79" s="167" t="s">
        <v>120</v>
      </c>
      <c r="J79" s="166" t="s">
        <v>101</v>
      </c>
      <c r="K79" s="168" t="s">
        <v>121</v>
      </c>
      <c r="L79" s="169"/>
      <c r="M79" s="79" t="s">
        <v>122</v>
      </c>
      <c r="N79" s="80" t="s">
        <v>47</v>
      </c>
      <c r="O79" s="80" t="s">
        <v>123</v>
      </c>
      <c r="P79" s="80" t="s">
        <v>124</v>
      </c>
      <c r="Q79" s="80" t="s">
        <v>125</v>
      </c>
      <c r="R79" s="80" t="s">
        <v>126</v>
      </c>
      <c r="S79" s="80" t="s">
        <v>127</v>
      </c>
      <c r="T79" s="81" t="s">
        <v>128</v>
      </c>
    </row>
    <row r="80" spans="2:63" s="1" customFormat="1" ht="29.25" customHeight="1">
      <c r="B80" s="39"/>
      <c r="C80" s="85" t="s">
        <v>102</v>
      </c>
      <c r="D80" s="61"/>
      <c r="E80" s="61"/>
      <c r="F80" s="61"/>
      <c r="G80" s="61"/>
      <c r="H80" s="61"/>
      <c r="I80" s="161"/>
      <c r="J80" s="170">
        <f>BK80</f>
        <v>0</v>
      </c>
      <c r="K80" s="61"/>
      <c r="L80" s="59"/>
      <c r="M80" s="82"/>
      <c r="N80" s="83"/>
      <c r="O80" s="83"/>
      <c r="P80" s="171">
        <f>P81</f>
        <v>0</v>
      </c>
      <c r="Q80" s="83"/>
      <c r="R80" s="171">
        <f>R81</f>
        <v>0</v>
      </c>
      <c r="S80" s="83"/>
      <c r="T80" s="172">
        <f>T81</f>
        <v>0</v>
      </c>
      <c r="AT80" s="22" t="s">
        <v>76</v>
      </c>
      <c r="AU80" s="22" t="s">
        <v>103</v>
      </c>
      <c r="BK80" s="173">
        <f>BK81</f>
        <v>0</v>
      </c>
    </row>
    <row r="81" spans="2:65" s="10" customFormat="1" ht="37.35" customHeight="1">
      <c r="B81" s="174"/>
      <c r="C81" s="175"/>
      <c r="D81" s="176" t="s">
        <v>76</v>
      </c>
      <c r="E81" s="177" t="s">
        <v>327</v>
      </c>
      <c r="F81" s="177" t="s">
        <v>328</v>
      </c>
      <c r="G81" s="175"/>
      <c r="H81" s="175"/>
      <c r="I81" s="178"/>
      <c r="J81" s="179">
        <f>BK81</f>
        <v>0</v>
      </c>
      <c r="K81" s="175"/>
      <c r="L81" s="180"/>
      <c r="M81" s="181"/>
      <c r="N81" s="182"/>
      <c r="O81" s="182"/>
      <c r="P81" s="183">
        <f>P82+P94+P98</f>
        <v>0</v>
      </c>
      <c r="Q81" s="182"/>
      <c r="R81" s="183">
        <f>R82+R94+R98</f>
        <v>0</v>
      </c>
      <c r="S81" s="182"/>
      <c r="T81" s="184">
        <f>T82+T94+T98</f>
        <v>0</v>
      </c>
      <c r="AR81" s="185" t="s">
        <v>138</v>
      </c>
      <c r="AT81" s="186" t="s">
        <v>76</v>
      </c>
      <c r="AU81" s="186" t="s">
        <v>77</v>
      </c>
      <c r="AY81" s="185" t="s">
        <v>131</v>
      </c>
      <c r="BK81" s="187">
        <f>BK82+BK94+BK98</f>
        <v>0</v>
      </c>
    </row>
    <row r="82" spans="2:65" s="10" customFormat="1" ht="19.95" customHeight="1">
      <c r="B82" s="174"/>
      <c r="C82" s="175"/>
      <c r="D82" s="188" t="s">
        <v>76</v>
      </c>
      <c r="E82" s="189" t="s">
        <v>329</v>
      </c>
      <c r="F82" s="189" t="s">
        <v>330</v>
      </c>
      <c r="G82" s="175"/>
      <c r="H82" s="175"/>
      <c r="I82" s="178"/>
      <c r="J82" s="190">
        <f>BK82</f>
        <v>0</v>
      </c>
      <c r="K82" s="175"/>
      <c r="L82" s="180"/>
      <c r="M82" s="181"/>
      <c r="N82" s="182"/>
      <c r="O82" s="182"/>
      <c r="P82" s="183">
        <f>SUM(P83:P93)</f>
        <v>0</v>
      </c>
      <c r="Q82" s="182"/>
      <c r="R82" s="183">
        <f>SUM(R83:R93)</f>
        <v>0</v>
      </c>
      <c r="S82" s="182"/>
      <c r="T82" s="184">
        <f>SUM(T83:T93)</f>
        <v>0</v>
      </c>
      <c r="AR82" s="185" t="s">
        <v>138</v>
      </c>
      <c r="AT82" s="186" t="s">
        <v>76</v>
      </c>
      <c r="AU82" s="186" t="s">
        <v>25</v>
      </c>
      <c r="AY82" s="185" t="s">
        <v>131</v>
      </c>
      <c r="BK82" s="187">
        <f>SUM(BK83:BK93)</f>
        <v>0</v>
      </c>
    </row>
    <row r="83" spans="2:65" s="1" customFormat="1" ht="22.5" customHeight="1">
      <c r="B83" s="39"/>
      <c r="C83" s="191" t="s">
        <v>25</v>
      </c>
      <c r="D83" s="191" t="s">
        <v>133</v>
      </c>
      <c r="E83" s="192" t="s">
        <v>331</v>
      </c>
      <c r="F83" s="193" t="s">
        <v>332</v>
      </c>
      <c r="G83" s="194" t="s">
        <v>333</v>
      </c>
      <c r="H83" s="195">
        <v>1</v>
      </c>
      <c r="I83" s="196"/>
      <c r="J83" s="197">
        <f>ROUND(I83*H83,2)</f>
        <v>0</v>
      </c>
      <c r="K83" s="193" t="s">
        <v>34</v>
      </c>
      <c r="L83" s="59"/>
      <c r="M83" s="198" t="s">
        <v>34</v>
      </c>
      <c r="N83" s="199" t="s">
        <v>50</v>
      </c>
      <c r="O83" s="40"/>
      <c r="P83" s="200">
        <f>O83*H83</f>
        <v>0</v>
      </c>
      <c r="Q83" s="200">
        <v>0</v>
      </c>
      <c r="R83" s="200">
        <f>Q83*H83</f>
        <v>0</v>
      </c>
      <c r="S83" s="200">
        <v>0</v>
      </c>
      <c r="T83" s="201">
        <f>S83*H83</f>
        <v>0</v>
      </c>
      <c r="AR83" s="22" t="s">
        <v>334</v>
      </c>
      <c r="AT83" s="22" t="s">
        <v>133</v>
      </c>
      <c r="AU83" s="22" t="s">
        <v>86</v>
      </c>
      <c r="AY83" s="22" t="s">
        <v>131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22" t="s">
        <v>138</v>
      </c>
      <c r="BK83" s="202">
        <f>ROUND(I83*H83,2)</f>
        <v>0</v>
      </c>
      <c r="BL83" s="22" t="s">
        <v>334</v>
      </c>
      <c r="BM83" s="22" t="s">
        <v>335</v>
      </c>
    </row>
    <row r="84" spans="2:65" s="11" customFormat="1">
      <c r="B84" s="203"/>
      <c r="C84" s="204"/>
      <c r="D84" s="205" t="s">
        <v>140</v>
      </c>
      <c r="E84" s="206" t="s">
        <v>34</v>
      </c>
      <c r="F84" s="207" t="s">
        <v>336</v>
      </c>
      <c r="G84" s="204"/>
      <c r="H84" s="208" t="s">
        <v>34</v>
      </c>
      <c r="I84" s="209"/>
      <c r="J84" s="204"/>
      <c r="K84" s="204"/>
      <c r="L84" s="210"/>
      <c r="M84" s="211"/>
      <c r="N84" s="212"/>
      <c r="O84" s="212"/>
      <c r="P84" s="212"/>
      <c r="Q84" s="212"/>
      <c r="R84" s="212"/>
      <c r="S84" s="212"/>
      <c r="T84" s="213"/>
      <c r="AT84" s="214" t="s">
        <v>140</v>
      </c>
      <c r="AU84" s="214" t="s">
        <v>86</v>
      </c>
      <c r="AV84" s="11" t="s">
        <v>25</v>
      </c>
      <c r="AW84" s="11" t="s">
        <v>40</v>
      </c>
      <c r="AX84" s="11" t="s">
        <v>77</v>
      </c>
      <c r="AY84" s="214" t="s">
        <v>131</v>
      </c>
    </row>
    <row r="85" spans="2:65" s="11" customFormat="1">
      <c r="B85" s="203"/>
      <c r="C85" s="204"/>
      <c r="D85" s="205" t="s">
        <v>140</v>
      </c>
      <c r="E85" s="206" t="s">
        <v>34</v>
      </c>
      <c r="F85" s="207" t="s">
        <v>337</v>
      </c>
      <c r="G85" s="204"/>
      <c r="H85" s="208" t="s">
        <v>34</v>
      </c>
      <c r="I85" s="209"/>
      <c r="J85" s="204"/>
      <c r="K85" s="204"/>
      <c r="L85" s="210"/>
      <c r="M85" s="211"/>
      <c r="N85" s="212"/>
      <c r="O85" s="212"/>
      <c r="P85" s="212"/>
      <c r="Q85" s="212"/>
      <c r="R85" s="212"/>
      <c r="S85" s="212"/>
      <c r="T85" s="213"/>
      <c r="AT85" s="214" t="s">
        <v>140</v>
      </c>
      <c r="AU85" s="214" t="s">
        <v>86</v>
      </c>
      <c r="AV85" s="11" t="s">
        <v>25</v>
      </c>
      <c r="AW85" s="11" t="s">
        <v>40</v>
      </c>
      <c r="AX85" s="11" t="s">
        <v>77</v>
      </c>
      <c r="AY85" s="214" t="s">
        <v>131</v>
      </c>
    </row>
    <row r="86" spans="2:65" s="11" customFormat="1">
      <c r="B86" s="203"/>
      <c r="C86" s="204"/>
      <c r="D86" s="205" t="s">
        <v>140</v>
      </c>
      <c r="E86" s="206" t="s">
        <v>34</v>
      </c>
      <c r="F86" s="207" t="s">
        <v>338</v>
      </c>
      <c r="G86" s="204"/>
      <c r="H86" s="208" t="s">
        <v>34</v>
      </c>
      <c r="I86" s="209"/>
      <c r="J86" s="204"/>
      <c r="K86" s="204"/>
      <c r="L86" s="210"/>
      <c r="M86" s="211"/>
      <c r="N86" s="212"/>
      <c r="O86" s="212"/>
      <c r="P86" s="212"/>
      <c r="Q86" s="212"/>
      <c r="R86" s="212"/>
      <c r="S86" s="212"/>
      <c r="T86" s="213"/>
      <c r="AT86" s="214" t="s">
        <v>140</v>
      </c>
      <c r="AU86" s="214" t="s">
        <v>86</v>
      </c>
      <c r="AV86" s="11" t="s">
        <v>25</v>
      </c>
      <c r="AW86" s="11" t="s">
        <v>40</v>
      </c>
      <c r="AX86" s="11" t="s">
        <v>77</v>
      </c>
      <c r="AY86" s="214" t="s">
        <v>131</v>
      </c>
    </row>
    <row r="87" spans="2:65" s="11" customFormat="1">
      <c r="B87" s="203"/>
      <c r="C87" s="204"/>
      <c r="D87" s="205" t="s">
        <v>140</v>
      </c>
      <c r="E87" s="206" t="s">
        <v>34</v>
      </c>
      <c r="F87" s="207" t="s">
        <v>339</v>
      </c>
      <c r="G87" s="204"/>
      <c r="H87" s="208" t="s">
        <v>34</v>
      </c>
      <c r="I87" s="209"/>
      <c r="J87" s="204"/>
      <c r="K87" s="204"/>
      <c r="L87" s="210"/>
      <c r="M87" s="211"/>
      <c r="N87" s="212"/>
      <c r="O87" s="212"/>
      <c r="P87" s="212"/>
      <c r="Q87" s="212"/>
      <c r="R87" s="212"/>
      <c r="S87" s="212"/>
      <c r="T87" s="213"/>
      <c r="AT87" s="214" t="s">
        <v>140</v>
      </c>
      <c r="AU87" s="214" t="s">
        <v>86</v>
      </c>
      <c r="AV87" s="11" t="s">
        <v>25</v>
      </c>
      <c r="AW87" s="11" t="s">
        <v>40</v>
      </c>
      <c r="AX87" s="11" t="s">
        <v>77</v>
      </c>
      <c r="AY87" s="214" t="s">
        <v>131</v>
      </c>
    </row>
    <row r="88" spans="2:65" s="11" customFormat="1" ht="24">
      <c r="B88" s="203"/>
      <c r="C88" s="204"/>
      <c r="D88" s="205" t="s">
        <v>140</v>
      </c>
      <c r="E88" s="206" t="s">
        <v>34</v>
      </c>
      <c r="F88" s="207" t="s">
        <v>340</v>
      </c>
      <c r="G88" s="204"/>
      <c r="H88" s="208" t="s">
        <v>34</v>
      </c>
      <c r="I88" s="209"/>
      <c r="J88" s="204"/>
      <c r="K88" s="204"/>
      <c r="L88" s="210"/>
      <c r="M88" s="211"/>
      <c r="N88" s="212"/>
      <c r="O88" s="212"/>
      <c r="P88" s="212"/>
      <c r="Q88" s="212"/>
      <c r="R88" s="212"/>
      <c r="S88" s="212"/>
      <c r="T88" s="213"/>
      <c r="AT88" s="214" t="s">
        <v>140</v>
      </c>
      <c r="AU88" s="214" t="s">
        <v>86</v>
      </c>
      <c r="AV88" s="11" t="s">
        <v>25</v>
      </c>
      <c r="AW88" s="11" t="s">
        <v>40</v>
      </c>
      <c r="AX88" s="11" t="s">
        <v>77</v>
      </c>
      <c r="AY88" s="214" t="s">
        <v>131</v>
      </c>
    </row>
    <row r="89" spans="2:65" s="12" customFormat="1">
      <c r="B89" s="215"/>
      <c r="C89" s="216"/>
      <c r="D89" s="217" t="s">
        <v>140</v>
      </c>
      <c r="E89" s="218" t="s">
        <v>34</v>
      </c>
      <c r="F89" s="219" t="s">
        <v>25</v>
      </c>
      <c r="G89" s="216"/>
      <c r="H89" s="220">
        <v>1</v>
      </c>
      <c r="I89" s="221"/>
      <c r="J89" s="216"/>
      <c r="K89" s="216"/>
      <c r="L89" s="222"/>
      <c r="M89" s="223"/>
      <c r="N89" s="224"/>
      <c r="O89" s="224"/>
      <c r="P89" s="224"/>
      <c r="Q89" s="224"/>
      <c r="R89" s="224"/>
      <c r="S89" s="224"/>
      <c r="T89" s="225"/>
      <c r="AT89" s="226" t="s">
        <v>140</v>
      </c>
      <c r="AU89" s="226" t="s">
        <v>86</v>
      </c>
      <c r="AV89" s="12" t="s">
        <v>86</v>
      </c>
      <c r="AW89" s="12" t="s">
        <v>40</v>
      </c>
      <c r="AX89" s="12" t="s">
        <v>25</v>
      </c>
      <c r="AY89" s="226" t="s">
        <v>131</v>
      </c>
    </row>
    <row r="90" spans="2:65" s="1" customFormat="1" ht="22.5" customHeight="1">
      <c r="B90" s="39"/>
      <c r="C90" s="191" t="s">
        <v>86</v>
      </c>
      <c r="D90" s="191" t="s">
        <v>133</v>
      </c>
      <c r="E90" s="192" t="s">
        <v>341</v>
      </c>
      <c r="F90" s="193" t="s">
        <v>342</v>
      </c>
      <c r="G90" s="194" t="s">
        <v>333</v>
      </c>
      <c r="H90" s="195">
        <v>1</v>
      </c>
      <c r="I90" s="196"/>
      <c r="J90" s="197">
        <f>ROUND(I90*H90,2)</f>
        <v>0</v>
      </c>
      <c r="K90" s="193" t="s">
        <v>34</v>
      </c>
      <c r="L90" s="59"/>
      <c r="M90" s="198" t="s">
        <v>34</v>
      </c>
      <c r="N90" s="199" t="s">
        <v>50</v>
      </c>
      <c r="O90" s="40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2" t="s">
        <v>334</v>
      </c>
      <c r="AT90" s="22" t="s">
        <v>133</v>
      </c>
      <c r="AU90" s="22" t="s">
        <v>86</v>
      </c>
      <c r="AY90" s="22" t="s">
        <v>131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2" t="s">
        <v>138</v>
      </c>
      <c r="BK90" s="202">
        <f>ROUND(I90*H90,2)</f>
        <v>0</v>
      </c>
      <c r="BL90" s="22" t="s">
        <v>334</v>
      </c>
      <c r="BM90" s="22" t="s">
        <v>343</v>
      </c>
    </row>
    <row r="91" spans="2:65" s="11" customFormat="1">
      <c r="B91" s="203"/>
      <c r="C91" s="204"/>
      <c r="D91" s="205" t="s">
        <v>140</v>
      </c>
      <c r="E91" s="206" t="s">
        <v>34</v>
      </c>
      <c r="F91" s="207" t="s">
        <v>336</v>
      </c>
      <c r="G91" s="204"/>
      <c r="H91" s="208" t="s">
        <v>34</v>
      </c>
      <c r="I91" s="209"/>
      <c r="J91" s="204"/>
      <c r="K91" s="204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140</v>
      </c>
      <c r="AU91" s="214" t="s">
        <v>86</v>
      </c>
      <c r="AV91" s="11" t="s">
        <v>25</v>
      </c>
      <c r="AW91" s="11" t="s">
        <v>40</v>
      </c>
      <c r="AX91" s="11" t="s">
        <v>77</v>
      </c>
      <c r="AY91" s="214" t="s">
        <v>131</v>
      </c>
    </row>
    <row r="92" spans="2:65" s="11" customFormat="1" ht="24">
      <c r="B92" s="203"/>
      <c r="C92" s="204"/>
      <c r="D92" s="205" t="s">
        <v>140</v>
      </c>
      <c r="E92" s="206" t="s">
        <v>34</v>
      </c>
      <c r="F92" s="207" t="s">
        <v>344</v>
      </c>
      <c r="G92" s="204"/>
      <c r="H92" s="208" t="s">
        <v>34</v>
      </c>
      <c r="I92" s="209"/>
      <c r="J92" s="204"/>
      <c r="K92" s="204"/>
      <c r="L92" s="210"/>
      <c r="M92" s="211"/>
      <c r="N92" s="212"/>
      <c r="O92" s="212"/>
      <c r="P92" s="212"/>
      <c r="Q92" s="212"/>
      <c r="R92" s="212"/>
      <c r="S92" s="212"/>
      <c r="T92" s="213"/>
      <c r="AT92" s="214" t="s">
        <v>140</v>
      </c>
      <c r="AU92" s="214" t="s">
        <v>86</v>
      </c>
      <c r="AV92" s="11" t="s">
        <v>25</v>
      </c>
      <c r="AW92" s="11" t="s">
        <v>40</v>
      </c>
      <c r="AX92" s="11" t="s">
        <v>77</v>
      </c>
      <c r="AY92" s="214" t="s">
        <v>131</v>
      </c>
    </row>
    <row r="93" spans="2:65" s="12" customFormat="1">
      <c r="B93" s="215"/>
      <c r="C93" s="216"/>
      <c r="D93" s="205" t="s">
        <v>140</v>
      </c>
      <c r="E93" s="227" t="s">
        <v>34</v>
      </c>
      <c r="F93" s="228" t="s">
        <v>25</v>
      </c>
      <c r="G93" s="216"/>
      <c r="H93" s="229">
        <v>1</v>
      </c>
      <c r="I93" s="221"/>
      <c r="J93" s="216"/>
      <c r="K93" s="216"/>
      <c r="L93" s="222"/>
      <c r="M93" s="223"/>
      <c r="N93" s="224"/>
      <c r="O93" s="224"/>
      <c r="P93" s="224"/>
      <c r="Q93" s="224"/>
      <c r="R93" s="224"/>
      <c r="S93" s="224"/>
      <c r="T93" s="225"/>
      <c r="AT93" s="226" t="s">
        <v>140</v>
      </c>
      <c r="AU93" s="226" t="s">
        <v>86</v>
      </c>
      <c r="AV93" s="12" t="s">
        <v>86</v>
      </c>
      <c r="AW93" s="12" t="s">
        <v>40</v>
      </c>
      <c r="AX93" s="12" t="s">
        <v>25</v>
      </c>
      <c r="AY93" s="226" t="s">
        <v>131</v>
      </c>
    </row>
    <row r="94" spans="2:65" s="10" customFormat="1" ht="29.85" customHeight="1">
      <c r="B94" s="174"/>
      <c r="C94" s="175"/>
      <c r="D94" s="188" t="s">
        <v>76</v>
      </c>
      <c r="E94" s="189" t="s">
        <v>345</v>
      </c>
      <c r="F94" s="189" t="s">
        <v>346</v>
      </c>
      <c r="G94" s="175"/>
      <c r="H94" s="175"/>
      <c r="I94" s="178"/>
      <c r="J94" s="190">
        <f>BK94</f>
        <v>0</v>
      </c>
      <c r="K94" s="175"/>
      <c r="L94" s="180"/>
      <c r="M94" s="181"/>
      <c r="N94" s="182"/>
      <c r="O94" s="182"/>
      <c r="P94" s="183">
        <f>SUM(P95:P97)</f>
        <v>0</v>
      </c>
      <c r="Q94" s="182"/>
      <c r="R94" s="183">
        <f>SUM(R95:R97)</f>
        <v>0</v>
      </c>
      <c r="S94" s="182"/>
      <c r="T94" s="184">
        <f>SUM(T95:T97)</f>
        <v>0</v>
      </c>
      <c r="AR94" s="185" t="s">
        <v>138</v>
      </c>
      <c r="AT94" s="186" t="s">
        <v>76</v>
      </c>
      <c r="AU94" s="186" t="s">
        <v>25</v>
      </c>
      <c r="AY94" s="185" t="s">
        <v>131</v>
      </c>
      <c r="BK94" s="187">
        <f>SUM(BK95:BK97)</f>
        <v>0</v>
      </c>
    </row>
    <row r="95" spans="2:65" s="1" customFormat="1" ht="22.5" customHeight="1">
      <c r="B95" s="39"/>
      <c r="C95" s="191" t="s">
        <v>149</v>
      </c>
      <c r="D95" s="191" t="s">
        <v>133</v>
      </c>
      <c r="E95" s="192" t="s">
        <v>347</v>
      </c>
      <c r="F95" s="193" t="s">
        <v>348</v>
      </c>
      <c r="G95" s="194" t="s">
        <v>333</v>
      </c>
      <c r="H95" s="195">
        <v>1</v>
      </c>
      <c r="I95" s="196"/>
      <c r="J95" s="197">
        <f>ROUND(I95*H95,2)</f>
        <v>0</v>
      </c>
      <c r="K95" s="193" t="s">
        <v>34</v>
      </c>
      <c r="L95" s="59"/>
      <c r="M95" s="198" t="s">
        <v>34</v>
      </c>
      <c r="N95" s="199" t="s">
        <v>50</v>
      </c>
      <c r="O95" s="40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2" t="s">
        <v>334</v>
      </c>
      <c r="AT95" s="22" t="s">
        <v>133</v>
      </c>
      <c r="AU95" s="22" t="s">
        <v>86</v>
      </c>
      <c r="AY95" s="22" t="s">
        <v>131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2" t="s">
        <v>138</v>
      </c>
      <c r="BK95" s="202">
        <f>ROUND(I95*H95,2)</f>
        <v>0</v>
      </c>
      <c r="BL95" s="22" t="s">
        <v>334</v>
      </c>
      <c r="BM95" s="22" t="s">
        <v>349</v>
      </c>
    </row>
    <row r="96" spans="2:65" s="11" customFormat="1">
      <c r="B96" s="203"/>
      <c r="C96" s="204"/>
      <c r="D96" s="205" t="s">
        <v>140</v>
      </c>
      <c r="E96" s="206" t="s">
        <v>34</v>
      </c>
      <c r="F96" s="207" t="s">
        <v>350</v>
      </c>
      <c r="G96" s="204"/>
      <c r="H96" s="208" t="s">
        <v>34</v>
      </c>
      <c r="I96" s="209"/>
      <c r="J96" s="204"/>
      <c r="K96" s="204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140</v>
      </c>
      <c r="AU96" s="214" t="s">
        <v>86</v>
      </c>
      <c r="AV96" s="11" t="s">
        <v>25</v>
      </c>
      <c r="AW96" s="11" t="s">
        <v>40</v>
      </c>
      <c r="AX96" s="11" t="s">
        <v>77</v>
      </c>
      <c r="AY96" s="214" t="s">
        <v>131</v>
      </c>
    </row>
    <row r="97" spans="2:65" s="12" customFormat="1">
      <c r="B97" s="215"/>
      <c r="C97" s="216"/>
      <c r="D97" s="205" t="s">
        <v>140</v>
      </c>
      <c r="E97" s="227" t="s">
        <v>34</v>
      </c>
      <c r="F97" s="228" t="s">
        <v>25</v>
      </c>
      <c r="G97" s="216"/>
      <c r="H97" s="229">
        <v>1</v>
      </c>
      <c r="I97" s="221"/>
      <c r="J97" s="216"/>
      <c r="K97" s="216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140</v>
      </c>
      <c r="AU97" s="226" t="s">
        <v>86</v>
      </c>
      <c r="AV97" s="12" t="s">
        <v>86</v>
      </c>
      <c r="AW97" s="12" t="s">
        <v>40</v>
      </c>
      <c r="AX97" s="12" t="s">
        <v>25</v>
      </c>
      <c r="AY97" s="226" t="s">
        <v>131</v>
      </c>
    </row>
    <row r="98" spans="2:65" s="10" customFormat="1" ht="29.85" customHeight="1">
      <c r="B98" s="174"/>
      <c r="C98" s="175"/>
      <c r="D98" s="188" t="s">
        <v>76</v>
      </c>
      <c r="E98" s="189" t="s">
        <v>351</v>
      </c>
      <c r="F98" s="189" t="s">
        <v>352</v>
      </c>
      <c r="G98" s="175"/>
      <c r="H98" s="175"/>
      <c r="I98" s="178"/>
      <c r="J98" s="190">
        <f>BK98</f>
        <v>0</v>
      </c>
      <c r="K98" s="175"/>
      <c r="L98" s="180"/>
      <c r="M98" s="181"/>
      <c r="N98" s="182"/>
      <c r="O98" s="182"/>
      <c r="P98" s="183">
        <f>SUM(P99:P117)</f>
        <v>0</v>
      </c>
      <c r="Q98" s="182"/>
      <c r="R98" s="183">
        <f>SUM(R99:R117)</f>
        <v>0</v>
      </c>
      <c r="S98" s="182"/>
      <c r="T98" s="184">
        <f>SUM(T99:T117)</f>
        <v>0</v>
      </c>
      <c r="AR98" s="185" t="s">
        <v>138</v>
      </c>
      <c r="AT98" s="186" t="s">
        <v>76</v>
      </c>
      <c r="AU98" s="186" t="s">
        <v>25</v>
      </c>
      <c r="AY98" s="185" t="s">
        <v>131</v>
      </c>
      <c r="BK98" s="187">
        <f>SUM(BK99:BK117)</f>
        <v>0</v>
      </c>
    </row>
    <row r="99" spans="2:65" s="1" customFormat="1" ht="31.5" customHeight="1">
      <c r="B99" s="39"/>
      <c r="C99" s="191" t="s">
        <v>138</v>
      </c>
      <c r="D99" s="191" t="s">
        <v>133</v>
      </c>
      <c r="E99" s="192" t="s">
        <v>353</v>
      </c>
      <c r="F99" s="193" t="s">
        <v>354</v>
      </c>
      <c r="G99" s="194" t="s">
        <v>333</v>
      </c>
      <c r="H99" s="195">
        <v>1</v>
      </c>
      <c r="I99" s="196"/>
      <c r="J99" s="197">
        <f>ROUND(I99*H99,2)</f>
        <v>0</v>
      </c>
      <c r="K99" s="193" t="s">
        <v>34</v>
      </c>
      <c r="L99" s="59"/>
      <c r="M99" s="198" t="s">
        <v>34</v>
      </c>
      <c r="N99" s="199" t="s">
        <v>50</v>
      </c>
      <c r="O99" s="40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2" t="s">
        <v>355</v>
      </c>
      <c r="AT99" s="22" t="s">
        <v>133</v>
      </c>
      <c r="AU99" s="22" t="s">
        <v>86</v>
      </c>
      <c r="AY99" s="22" t="s">
        <v>131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2" t="s">
        <v>138</v>
      </c>
      <c r="BK99" s="202">
        <f>ROUND(I99*H99,2)</f>
        <v>0</v>
      </c>
      <c r="BL99" s="22" t="s">
        <v>355</v>
      </c>
      <c r="BM99" s="22" t="s">
        <v>356</v>
      </c>
    </row>
    <row r="100" spans="2:65" s="11" customFormat="1">
      <c r="B100" s="203"/>
      <c r="C100" s="204"/>
      <c r="D100" s="205" t="s">
        <v>140</v>
      </c>
      <c r="E100" s="206" t="s">
        <v>34</v>
      </c>
      <c r="F100" s="207" t="s">
        <v>238</v>
      </c>
      <c r="G100" s="204"/>
      <c r="H100" s="208" t="s">
        <v>34</v>
      </c>
      <c r="I100" s="209"/>
      <c r="J100" s="204"/>
      <c r="K100" s="204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140</v>
      </c>
      <c r="AU100" s="214" t="s">
        <v>86</v>
      </c>
      <c r="AV100" s="11" t="s">
        <v>25</v>
      </c>
      <c r="AW100" s="11" t="s">
        <v>40</v>
      </c>
      <c r="AX100" s="11" t="s">
        <v>77</v>
      </c>
      <c r="AY100" s="214" t="s">
        <v>131</v>
      </c>
    </row>
    <row r="101" spans="2:65" s="12" customFormat="1">
      <c r="B101" s="215"/>
      <c r="C101" s="216"/>
      <c r="D101" s="217" t="s">
        <v>140</v>
      </c>
      <c r="E101" s="218" t="s">
        <v>34</v>
      </c>
      <c r="F101" s="219" t="s">
        <v>25</v>
      </c>
      <c r="G101" s="216"/>
      <c r="H101" s="220">
        <v>1</v>
      </c>
      <c r="I101" s="221"/>
      <c r="J101" s="216"/>
      <c r="K101" s="216"/>
      <c r="L101" s="222"/>
      <c r="M101" s="223"/>
      <c r="N101" s="224"/>
      <c r="O101" s="224"/>
      <c r="P101" s="224"/>
      <c r="Q101" s="224"/>
      <c r="R101" s="224"/>
      <c r="S101" s="224"/>
      <c r="T101" s="225"/>
      <c r="AT101" s="226" t="s">
        <v>140</v>
      </c>
      <c r="AU101" s="226" t="s">
        <v>86</v>
      </c>
      <c r="AV101" s="12" t="s">
        <v>86</v>
      </c>
      <c r="AW101" s="12" t="s">
        <v>40</v>
      </c>
      <c r="AX101" s="12" t="s">
        <v>25</v>
      </c>
      <c r="AY101" s="226" t="s">
        <v>131</v>
      </c>
    </row>
    <row r="102" spans="2:65" s="1" customFormat="1" ht="22.5" customHeight="1">
      <c r="B102" s="39"/>
      <c r="C102" s="191" t="s">
        <v>164</v>
      </c>
      <c r="D102" s="191" t="s">
        <v>133</v>
      </c>
      <c r="E102" s="192" t="s">
        <v>357</v>
      </c>
      <c r="F102" s="193" t="s">
        <v>358</v>
      </c>
      <c r="G102" s="194" t="s">
        <v>145</v>
      </c>
      <c r="H102" s="195">
        <v>1</v>
      </c>
      <c r="I102" s="196"/>
      <c r="J102" s="197">
        <f>ROUND(I102*H102,2)</f>
        <v>0</v>
      </c>
      <c r="K102" s="193" t="s">
        <v>34</v>
      </c>
      <c r="L102" s="59"/>
      <c r="M102" s="198" t="s">
        <v>34</v>
      </c>
      <c r="N102" s="199" t="s">
        <v>50</v>
      </c>
      <c r="O102" s="40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2" t="s">
        <v>355</v>
      </c>
      <c r="AT102" s="22" t="s">
        <v>133</v>
      </c>
      <c r="AU102" s="22" t="s">
        <v>86</v>
      </c>
      <c r="AY102" s="22" t="s">
        <v>131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2" t="s">
        <v>138</v>
      </c>
      <c r="BK102" s="202">
        <f>ROUND(I102*H102,2)</f>
        <v>0</v>
      </c>
      <c r="BL102" s="22" t="s">
        <v>355</v>
      </c>
      <c r="BM102" s="22" t="s">
        <v>359</v>
      </c>
    </row>
    <row r="103" spans="2:65" s="11" customFormat="1">
      <c r="B103" s="203"/>
      <c r="C103" s="204"/>
      <c r="D103" s="205" t="s">
        <v>140</v>
      </c>
      <c r="E103" s="206" t="s">
        <v>34</v>
      </c>
      <c r="F103" s="207" t="s">
        <v>238</v>
      </c>
      <c r="G103" s="204"/>
      <c r="H103" s="208" t="s">
        <v>34</v>
      </c>
      <c r="I103" s="209"/>
      <c r="J103" s="204"/>
      <c r="K103" s="204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140</v>
      </c>
      <c r="AU103" s="214" t="s">
        <v>86</v>
      </c>
      <c r="AV103" s="11" t="s">
        <v>25</v>
      </c>
      <c r="AW103" s="11" t="s">
        <v>40</v>
      </c>
      <c r="AX103" s="11" t="s">
        <v>77</v>
      </c>
      <c r="AY103" s="214" t="s">
        <v>131</v>
      </c>
    </row>
    <row r="104" spans="2:65" s="12" customFormat="1">
      <c r="B104" s="215"/>
      <c r="C104" s="216"/>
      <c r="D104" s="217" t="s">
        <v>140</v>
      </c>
      <c r="E104" s="218" t="s">
        <v>34</v>
      </c>
      <c r="F104" s="219" t="s">
        <v>25</v>
      </c>
      <c r="G104" s="216"/>
      <c r="H104" s="220">
        <v>1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140</v>
      </c>
      <c r="AU104" s="226" t="s">
        <v>86</v>
      </c>
      <c r="AV104" s="12" t="s">
        <v>86</v>
      </c>
      <c r="AW104" s="12" t="s">
        <v>40</v>
      </c>
      <c r="AX104" s="12" t="s">
        <v>25</v>
      </c>
      <c r="AY104" s="226" t="s">
        <v>131</v>
      </c>
    </row>
    <row r="105" spans="2:65" s="1" customFormat="1" ht="31.5" customHeight="1">
      <c r="B105" s="39"/>
      <c r="C105" s="191" t="s">
        <v>172</v>
      </c>
      <c r="D105" s="191" t="s">
        <v>133</v>
      </c>
      <c r="E105" s="192" t="s">
        <v>360</v>
      </c>
      <c r="F105" s="193" t="s">
        <v>361</v>
      </c>
      <c r="G105" s="194" t="s">
        <v>333</v>
      </c>
      <c r="H105" s="195">
        <v>1</v>
      </c>
      <c r="I105" s="196"/>
      <c r="J105" s="197">
        <f>ROUND(I105*H105,2)</f>
        <v>0</v>
      </c>
      <c r="K105" s="193" t="s">
        <v>34</v>
      </c>
      <c r="L105" s="59"/>
      <c r="M105" s="198" t="s">
        <v>34</v>
      </c>
      <c r="N105" s="199" t="s">
        <v>50</v>
      </c>
      <c r="O105" s="40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2" t="s">
        <v>355</v>
      </c>
      <c r="AT105" s="22" t="s">
        <v>133</v>
      </c>
      <c r="AU105" s="22" t="s">
        <v>86</v>
      </c>
      <c r="AY105" s="22" t="s">
        <v>131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2" t="s">
        <v>138</v>
      </c>
      <c r="BK105" s="202">
        <f>ROUND(I105*H105,2)</f>
        <v>0</v>
      </c>
      <c r="BL105" s="22" t="s">
        <v>355</v>
      </c>
      <c r="BM105" s="22" t="s">
        <v>362</v>
      </c>
    </row>
    <row r="106" spans="2:65" s="11" customFormat="1">
      <c r="B106" s="203"/>
      <c r="C106" s="204"/>
      <c r="D106" s="205" t="s">
        <v>140</v>
      </c>
      <c r="E106" s="206" t="s">
        <v>34</v>
      </c>
      <c r="F106" s="207" t="s">
        <v>238</v>
      </c>
      <c r="G106" s="204"/>
      <c r="H106" s="208" t="s">
        <v>34</v>
      </c>
      <c r="I106" s="209"/>
      <c r="J106" s="204"/>
      <c r="K106" s="204"/>
      <c r="L106" s="210"/>
      <c r="M106" s="211"/>
      <c r="N106" s="212"/>
      <c r="O106" s="212"/>
      <c r="P106" s="212"/>
      <c r="Q106" s="212"/>
      <c r="R106" s="212"/>
      <c r="S106" s="212"/>
      <c r="T106" s="213"/>
      <c r="AT106" s="214" t="s">
        <v>140</v>
      </c>
      <c r="AU106" s="214" t="s">
        <v>86</v>
      </c>
      <c r="AV106" s="11" t="s">
        <v>25</v>
      </c>
      <c r="AW106" s="11" t="s">
        <v>40</v>
      </c>
      <c r="AX106" s="11" t="s">
        <v>77</v>
      </c>
      <c r="AY106" s="214" t="s">
        <v>131</v>
      </c>
    </row>
    <row r="107" spans="2:65" s="12" customFormat="1">
      <c r="B107" s="215"/>
      <c r="C107" s="216"/>
      <c r="D107" s="217" t="s">
        <v>140</v>
      </c>
      <c r="E107" s="218" t="s">
        <v>34</v>
      </c>
      <c r="F107" s="219" t="s">
        <v>25</v>
      </c>
      <c r="G107" s="216"/>
      <c r="H107" s="220">
        <v>1</v>
      </c>
      <c r="I107" s="221"/>
      <c r="J107" s="216"/>
      <c r="K107" s="216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140</v>
      </c>
      <c r="AU107" s="226" t="s">
        <v>86</v>
      </c>
      <c r="AV107" s="12" t="s">
        <v>86</v>
      </c>
      <c r="AW107" s="12" t="s">
        <v>40</v>
      </c>
      <c r="AX107" s="12" t="s">
        <v>25</v>
      </c>
      <c r="AY107" s="226" t="s">
        <v>131</v>
      </c>
    </row>
    <row r="108" spans="2:65" s="1" customFormat="1" ht="44.25" customHeight="1">
      <c r="B108" s="39"/>
      <c r="C108" s="191" t="s">
        <v>179</v>
      </c>
      <c r="D108" s="191" t="s">
        <v>133</v>
      </c>
      <c r="E108" s="192" t="s">
        <v>363</v>
      </c>
      <c r="F108" s="193" t="s">
        <v>364</v>
      </c>
      <c r="G108" s="194" t="s">
        <v>333</v>
      </c>
      <c r="H108" s="195">
        <v>1</v>
      </c>
      <c r="I108" s="196"/>
      <c r="J108" s="197">
        <f>ROUND(I108*H108,2)</f>
        <v>0</v>
      </c>
      <c r="K108" s="193" t="s">
        <v>34</v>
      </c>
      <c r="L108" s="59"/>
      <c r="M108" s="198" t="s">
        <v>34</v>
      </c>
      <c r="N108" s="199" t="s">
        <v>50</v>
      </c>
      <c r="O108" s="40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2" t="s">
        <v>355</v>
      </c>
      <c r="AT108" s="22" t="s">
        <v>133</v>
      </c>
      <c r="AU108" s="22" t="s">
        <v>86</v>
      </c>
      <c r="AY108" s="22" t="s">
        <v>131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138</v>
      </c>
      <c r="BK108" s="202">
        <f>ROUND(I108*H108,2)</f>
        <v>0</v>
      </c>
      <c r="BL108" s="22" t="s">
        <v>355</v>
      </c>
      <c r="BM108" s="22" t="s">
        <v>365</v>
      </c>
    </row>
    <row r="109" spans="2:65" s="11" customFormat="1">
      <c r="B109" s="203"/>
      <c r="C109" s="204"/>
      <c r="D109" s="205" t="s">
        <v>140</v>
      </c>
      <c r="E109" s="206" t="s">
        <v>34</v>
      </c>
      <c r="F109" s="207" t="s">
        <v>238</v>
      </c>
      <c r="G109" s="204"/>
      <c r="H109" s="208" t="s">
        <v>34</v>
      </c>
      <c r="I109" s="209"/>
      <c r="J109" s="204"/>
      <c r="K109" s="204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140</v>
      </c>
      <c r="AU109" s="214" t="s">
        <v>86</v>
      </c>
      <c r="AV109" s="11" t="s">
        <v>25</v>
      </c>
      <c r="AW109" s="11" t="s">
        <v>40</v>
      </c>
      <c r="AX109" s="11" t="s">
        <v>77</v>
      </c>
      <c r="AY109" s="214" t="s">
        <v>131</v>
      </c>
    </row>
    <row r="110" spans="2:65" s="12" customFormat="1">
      <c r="B110" s="215"/>
      <c r="C110" s="216"/>
      <c r="D110" s="217" t="s">
        <v>140</v>
      </c>
      <c r="E110" s="218" t="s">
        <v>34</v>
      </c>
      <c r="F110" s="219" t="s">
        <v>25</v>
      </c>
      <c r="G110" s="216"/>
      <c r="H110" s="220">
        <v>1</v>
      </c>
      <c r="I110" s="221"/>
      <c r="J110" s="216"/>
      <c r="K110" s="216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140</v>
      </c>
      <c r="AU110" s="226" t="s">
        <v>86</v>
      </c>
      <c r="AV110" s="12" t="s">
        <v>86</v>
      </c>
      <c r="AW110" s="12" t="s">
        <v>40</v>
      </c>
      <c r="AX110" s="12" t="s">
        <v>25</v>
      </c>
      <c r="AY110" s="226" t="s">
        <v>131</v>
      </c>
    </row>
    <row r="111" spans="2:65" s="1" customFormat="1" ht="22.5" customHeight="1">
      <c r="B111" s="39"/>
      <c r="C111" s="191" t="s">
        <v>183</v>
      </c>
      <c r="D111" s="191" t="s">
        <v>133</v>
      </c>
      <c r="E111" s="192" t="s">
        <v>366</v>
      </c>
      <c r="F111" s="193" t="s">
        <v>367</v>
      </c>
      <c r="G111" s="194" t="s">
        <v>333</v>
      </c>
      <c r="H111" s="195">
        <v>1</v>
      </c>
      <c r="I111" s="196"/>
      <c r="J111" s="197">
        <f>ROUND(I111*H111,2)</f>
        <v>0</v>
      </c>
      <c r="K111" s="193" t="s">
        <v>34</v>
      </c>
      <c r="L111" s="59"/>
      <c r="M111" s="198" t="s">
        <v>34</v>
      </c>
      <c r="N111" s="199" t="s">
        <v>50</v>
      </c>
      <c r="O111" s="40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2" t="s">
        <v>355</v>
      </c>
      <c r="AT111" s="22" t="s">
        <v>133</v>
      </c>
      <c r="AU111" s="22" t="s">
        <v>86</v>
      </c>
      <c r="AY111" s="22" t="s">
        <v>131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138</v>
      </c>
      <c r="BK111" s="202">
        <f>ROUND(I111*H111,2)</f>
        <v>0</v>
      </c>
      <c r="BL111" s="22" t="s">
        <v>355</v>
      </c>
      <c r="BM111" s="22" t="s">
        <v>368</v>
      </c>
    </row>
    <row r="112" spans="2:65" s="1" customFormat="1" ht="31.5" customHeight="1">
      <c r="B112" s="39"/>
      <c r="C112" s="191" t="s">
        <v>190</v>
      </c>
      <c r="D112" s="191" t="s">
        <v>133</v>
      </c>
      <c r="E112" s="192" t="s">
        <v>369</v>
      </c>
      <c r="F112" s="193" t="s">
        <v>370</v>
      </c>
      <c r="G112" s="194" t="s">
        <v>333</v>
      </c>
      <c r="H112" s="195">
        <v>1</v>
      </c>
      <c r="I112" s="196"/>
      <c r="J112" s="197">
        <f>ROUND(I112*H112,2)</f>
        <v>0</v>
      </c>
      <c r="K112" s="193" t="s">
        <v>34</v>
      </c>
      <c r="L112" s="59"/>
      <c r="M112" s="198" t="s">
        <v>34</v>
      </c>
      <c r="N112" s="199" t="s">
        <v>50</v>
      </c>
      <c r="O112" s="40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AR112" s="22" t="s">
        <v>355</v>
      </c>
      <c r="AT112" s="22" t="s">
        <v>133</v>
      </c>
      <c r="AU112" s="22" t="s">
        <v>86</v>
      </c>
      <c r="AY112" s="22" t="s">
        <v>131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2" t="s">
        <v>138</v>
      </c>
      <c r="BK112" s="202">
        <f>ROUND(I112*H112,2)</f>
        <v>0</v>
      </c>
      <c r="BL112" s="22" t="s">
        <v>355</v>
      </c>
      <c r="BM112" s="22" t="s">
        <v>371</v>
      </c>
    </row>
    <row r="113" spans="2:65" s="11" customFormat="1">
      <c r="B113" s="203"/>
      <c r="C113" s="204"/>
      <c r="D113" s="205" t="s">
        <v>140</v>
      </c>
      <c r="E113" s="206" t="s">
        <v>34</v>
      </c>
      <c r="F113" s="207" t="s">
        <v>267</v>
      </c>
      <c r="G113" s="204"/>
      <c r="H113" s="208" t="s">
        <v>34</v>
      </c>
      <c r="I113" s="209"/>
      <c r="J113" s="204"/>
      <c r="K113" s="204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140</v>
      </c>
      <c r="AU113" s="214" t="s">
        <v>86</v>
      </c>
      <c r="AV113" s="11" t="s">
        <v>25</v>
      </c>
      <c r="AW113" s="11" t="s">
        <v>40</v>
      </c>
      <c r="AX113" s="11" t="s">
        <v>77</v>
      </c>
      <c r="AY113" s="214" t="s">
        <v>131</v>
      </c>
    </row>
    <row r="114" spans="2:65" s="12" customFormat="1">
      <c r="B114" s="215"/>
      <c r="C114" s="216"/>
      <c r="D114" s="217" t="s">
        <v>140</v>
      </c>
      <c r="E114" s="218" t="s">
        <v>34</v>
      </c>
      <c r="F114" s="219" t="s">
        <v>25</v>
      </c>
      <c r="G114" s="216"/>
      <c r="H114" s="220">
        <v>1</v>
      </c>
      <c r="I114" s="221"/>
      <c r="J114" s="216"/>
      <c r="K114" s="216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140</v>
      </c>
      <c r="AU114" s="226" t="s">
        <v>86</v>
      </c>
      <c r="AV114" s="12" t="s">
        <v>86</v>
      </c>
      <c r="AW114" s="12" t="s">
        <v>40</v>
      </c>
      <c r="AX114" s="12" t="s">
        <v>25</v>
      </c>
      <c r="AY114" s="226" t="s">
        <v>131</v>
      </c>
    </row>
    <row r="115" spans="2:65" s="1" customFormat="1" ht="22.5" customHeight="1">
      <c r="B115" s="39"/>
      <c r="C115" s="191" t="s">
        <v>30</v>
      </c>
      <c r="D115" s="191" t="s">
        <v>133</v>
      </c>
      <c r="E115" s="192" t="s">
        <v>372</v>
      </c>
      <c r="F115" s="193" t="s">
        <v>373</v>
      </c>
      <c r="G115" s="194" t="s">
        <v>333</v>
      </c>
      <c r="H115" s="195">
        <v>1</v>
      </c>
      <c r="I115" s="196"/>
      <c r="J115" s="197">
        <f>ROUND(I115*H115,2)</f>
        <v>0</v>
      </c>
      <c r="K115" s="193" t="s">
        <v>34</v>
      </c>
      <c r="L115" s="59"/>
      <c r="M115" s="198" t="s">
        <v>34</v>
      </c>
      <c r="N115" s="199" t="s">
        <v>50</v>
      </c>
      <c r="O115" s="40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AR115" s="22" t="s">
        <v>355</v>
      </c>
      <c r="AT115" s="22" t="s">
        <v>133</v>
      </c>
      <c r="AU115" s="22" t="s">
        <v>86</v>
      </c>
      <c r="AY115" s="22" t="s">
        <v>131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2" t="s">
        <v>138</v>
      </c>
      <c r="BK115" s="202">
        <f>ROUND(I115*H115,2)</f>
        <v>0</v>
      </c>
      <c r="BL115" s="22" t="s">
        <v>355</v>
      </c>
      <c r="BM115" s="22" t="s">
        <v>374</v>
      </c>
    </row>
    <row r="116" spans="2:65" s="11" customFormat="1">
      <c r="B116" s="203"/>
      <c r="C116" s="204"/>
      <c r="D116" s="205" t="s">
        <v>140</v>
      </c>
      <c r="E116" s="206" t="s">
        <v>34</v>
      </c>
      <c r="F116" s="207" t="s">
        <v>238</v>
      </c>
      <c r="G116" s="204"/>
      <c r="H116" s="208" t="s">
        <v>34</v>
      </c>
      <c r="I116" s="209"/>
      <c r="J116" s="204"/>
      <c r="K116" s="204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140</v>
      </c>
      <c r="AU116" s="214" t="s">
        <v>86</v>
      </c>
      <c r="AV116" s="11" t="s">
        <v>25</v>
      </c>
      <c r="AW116" s="11" t="s">
        <v>40</v>
      </c>
      <c r="AX116" s="11" t="s">
        <v>77</v>
      </c>
      <c r="AY116" s="214" t="s">
        <v>131</v>
      </c>
    </row>
    <row r="117" spans="2:65" s="12" customFormat="1">
      <c r="B117" s="215"/>
      <c r="C117" s="216"/>
      <c r="D117" s="205" t="s">
        <v>140</v>
      </c>
      <c r="E117" s="227" t="s">
        <v>34</v>
      </c>
      <c r="F117" s="228" t="s">
        <v>25</v>
      </c>
      <c r="G117" s="216"/>
      <c r="H117" s="229">
        <v>1</v>
      </c>
      <c r="I117" s="221"/>
      <c r="J117" s="216"/>
      <c r="K117" s="216"/>
      <c r="L117" s="222"/>
      <c r="M117" s="258"/>
      <c r="N117" s="259"/>
      <c r="O117" s="259"/>
      <c r="P117" s="259"/>
      <c r="Q117" s="259"/>
      <c r="R117" s="259"/>
      <c r="S117" s="259"/>
      <c r="T117" s="260"/>
      <c r="AT117" s="226" t="s">
        <v>140</v>
      </c>
      <c r="AU117" s="226" t="s">
        <v>86</v>
      </c>
      <c r="AV117" s="12" t="s">
        <v>86</v>
      </c>
      <c r="AW117" s="12" t="s">
        <v>40</v>
      </c>
      <c r="AX117" s="12" t="s">
        <v>25</v>
      </c>
      <c r="AY117" s="226" t="s">
        <v>131</v>
      </c>
    </row>
    <row r="118" spans="2:65" s="1" customFormat="1" ht="6.9" customHeight="1">
      <c r="B118" s="54"/>
      <c r="C118" s="55"/>
      <c r="D118" s="55"/>
      <c r="E118" s="55"/>
      <c r="F118" s="55"/>
      <c r="G118" s="55"/>
      <c r="H118" s="55"/>
      <c r="I118" s="137"/>
      <c r="J118" s="55"/>
      <c r="K118" s="55"/>
      <c r="L118" s="59"/>
    </row>
  </sheetData>
  <sheetProtection algorithmName="SHA-512" hashValue="HEwVspBpig0fvSQpuzdInEDrD7SG/WTBKwsuXKyFfTNosQGS7g679tXXSatslQPMM+lmvv4HqRysrqbMYsFeMw==" saltValue="oUaNL9QDpzpblEFdVhiwJQ==" spinCount="100000" sheet="1" objects="1" scenarios="1" formatCells="0" formatColumns="0" formatRows="0" sort="0" autoFilter="0"/>
  <autoFilter ref="C79:K117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1. - SO 1 -  PK - dilatač...</vt:lpstr>
      <vt:lpstr>VON.01 - Vedlejší a ostat...</vt:lpstr>
      <vt:lpstr>'1. - SO 1 -  PK - dilatač...'!Názvy_tisku</vt:lpstr>
      <vt:lpstr>'Rekapitulace stavby'!Názvy_tisku</vt:lpstr>
      <vt:lpstr>'VON.01 - Vedlejší a ostat...'!Názvy_tisku</vt:lpstr>
      <vt:lpstr>'1. - SO 1 -  PK - dilatač...'!Oblast_tisku</vt:lpstr>
      <vt:lpstr>'Rekapitulace stavby'!Oblast_tisku</vt:lpstr>
      <vt:lpstr>'VON.01 - Vedlejší a ostat...'!Oblast_tisku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Morkesová</dc:creator>
  <cp:lastModifiedBy>Ing. Eva Morkesová</cp:lastModifiedBy>
  <dcterms:created xsi:type="dcterms:W3CDTF">2017-05-16T12:19:03Z</dcterms:created>
  <dcterms:modified xsi:type="dcterms:W3CDTF">2017-05-16T12:23:17Z</dcterms:modified>
</cp:coreProperties>
</file>